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29ad3f2cd1b63d5/שולחן העבודה/פרוייקטים באקסל/שיווק/אקסלים לדוגמא/אתר/"/>
    </mc:Choice>
  </mc:AlternateContent>
  <xr:revisionPtr revIDLastSave="3197" documentId="8_{9E79DB66-8DC4-4F90-9AFD-DC479C77FE12}" xr6:coauthVersionLast="47" xr6:coauthVersionMax="47" xr10:uidLastSave="{0C006D49-A5EB-4C9B-93DB-F3D4F8883704}"/>
  <bookViews>
    <workbookView xWindow="210" yWindow="150" windowWidth="28110" windowHeight="15285" xr2:uid="{4C835116-DF92-48EC-A7DE-DBC75DEDA153}"/>
  </bookViews>
  <sheets>
    <sheet name="הקדמה" sheetId="2" r:id="rId1"/>
    <sheet name="שאלה 1" sheetId="5" r:id="rId2"/>
    <sheet name="שאלה 2" sheetId="6" r:id="rId3"/>
    <sheet name="שאלה 3" sheetId="7" r:id="rId4"/>
    <sheet name="שאלה 4" sheetId="8" r:id="rId5"/>
    <sheet name="שאלה 5" sheetId="9" r:id="rId6"/>
    <sheet name="אודות" sheetId="10" r:id="rId7"/>
  </sheets>
  <definedNames>
    <definedName name="_xlnm._FilterDatabase" localSheetId="4" hidden="1">'שאלה 4'!$D$15:$F$63</definedName>
    <definedName name="_Hlk181479534" localSheetId="6">אודות!#REF!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9" l="1"/>
  <c r="F18" i="9"/>
  <c r="F19" i="9"/>
  <c r="F20" i="9"/>
  <c r="F21" i="9"/>
  <c r="L24" i="9"/>
  <c r="L25" i="9"/>
  <c r="E29" i="9"/>
  <c r="F29" i="9"/>
  <c r="E30" i="9"/>
  <c r="F30" i="9"/>
  <c r="E31" i="9"/>
  <c r="F31" i="9"/>
  <c r="E32" i="9"/>
  <c r="F32" i="9"/>
  <c r="E33" i="9"/>
  <c r="F33" i="9"/>
  <c r="E34" i="9"/>
  <c r="F34" i="9"/>
  <c r="E35" i="9"/>
  <c r="F35" i="9"/>
  <c r="E36" i="9"/>
  <c r="F36" i="9"/>
  <c r="E37" i="9"/>
  <c r="F37" i="9"/>
  <c r="E38" i="9"/>
  <c r="F38" i="9"/>
  <c r="E39" i="9"/>
  <c r="F39" i="9"/>
  <c r="E40" i="9"/>
  <c r="F40" i="9"/>
  <c r="E41" i="9"/>
  <c r="F41" i="9"/>
  <c r="E42" i="9"/>
  <c r="F42" i="9"/>
  <c r="E43" i="9"/>
  <c r="F43" i="9"/>
  <c r="E44" i="9"/>
  <c r="F44" i="9"/>
  <c r="E45" i="9"/>
  <c r="F45" i="9"/>
  <c r="E46" i="9"/>
  <c r="F46" i="9"/>
  <c r="E47" i="9"/>
  <c r="F47" i="9"/>
  <c r="E48" i="9"/>
  <c r="F48" i="9"/>
  <c r="E49" i="9"/>
  <c r="F49" i="9"/>
  <c r="E50" i="9"/>
  <c r="F50" i="9"/>
  <c r="E51" i="9"/>
  <c r="F51" i="9"/>
  <c r="E52" i="9"/>
  <c r="F52" i="9"/>
  <c r="E53" i="9"/>
  <c r="F53" i="9"/>
  <c r="E54" i="9"/>
  <c r="F54" i="9"/>
  <c r="E55" i="9"/>
  <c r="F55" i="9"/>
  <c r="E56" i="9"/>
  <c r="F56" i="9"/>
  <c r="E57" i="9"/>
  <c r="F57" i="9"/>
  <c r="E58" i="9"/>
  <c r="F58" i="9"/>
  <c r="E59" i="9"/>
  <c r="F59" i="9"/>
  <c r="E60" i="9"/>
  <c r="F60" i="9"/>
  <c r="E61" i="9"/>
  <c r="F61" i="9"/>
  <c r="E62" i="9"/>
  <c r="F62" i="9"/>
  <c r="E63" i="9"/>
  <c r="F63" i="9"/>
  <c r="E64" i="9"/>
  <c r="F64" i="9"/>
  <c r="E65" i="9"/>
  <c r="F65" i="9"/>
  <c r="E66" i="9"/>
  <c r="F66" i="9"/>
  <c r="E67" i="9"/>
  <c r="F67" i="9"/>
  <c r="E68" i="9"/>
  <c r="F68" i="9"/>
  <c r="E69" i="9"/>
  <c r="F69" i="9"/>
  <c r="E70" i="9"/>
  <c r="F70" i="9"/>
  <c r="E71" i="9"/>
  <c r="F71" i="9"/>
  <c r="E72" i="9"/>
  <c r="F72" i="9"/>
  <c r="E73" i="9"/>
  <c r="F73" i="9"/>
  <c r="E74" i="9"/>
  <c r="F74" i="9"/>
  <c r="E75" i="9"/>
  <c r="F75" i="9"/>
  <c r="E76" i="9"/>
  <c r="F76" i="9"/>
  <c r="E77" i="9"/>
  <c r="F77" i="9"/>
  <c r="E78" i="9"/>
  <c r="F78" i="9"/>
  <c r="E79" i="9"/>
  <c r="F79" i="9"/>
  <c r="E80" i="9"/>
  <c r="F80" i="9"/>
  <c r="E81" i="9"/>
  <c r="F81" i="9"/>
  <c r="E82" i="9"/>
  <c r="F82" i="9"/>
  <c r="E83" i="9"/>
  <c r="F83" i="9"/>
  <c r="E84" i="9"/>
  <c r="F84" i="9"/>
  <c r="E85" i="9"/>
  <c r="F85" i="9"/>
  <c r="E86" i="9"/>
  <c r="F86" i="9"/>
  <c r="E87" i="9"/>
  <c r="F87" i="9"/>
  <c r="E88" i="9"/>
  <c r="F88" i="9"/>
  <c r="E89" i="9"/>
  <c r="F89" i="9"/>
  <c r="E90" i="9"/>
  <c r="F90" i="9"/>
  <c r="E91" i="9"/>
  <c r="F91" i="9"/>
  <c r="E92" i="9"/>
  <c r="F92" i="9"/>
  <c r="E93" i="9"/>
  <c r="F93" i="9"/>
  <c r="E94" i="9"/>
  <c r="F94" i="9"/>
  <c r="E95" i="9"/>
  <c r="F95" i="9"/>
  <c r="E96" i="9"/>
  <c r="F96" i="9"/>
  <c r="E97" i="9"/>
  <c r="F97" i="9"/>
  <c r="E98" i="9"/>
  <c r="F98" i="9"/>
  <c r="E99" i="9"/>
  <c r="F99" i="9"/>
  <c r="E100" i="9"/>
  <c r="F100" i="9"/>
  <c r="E101" i="9"/>
  <c r="F101" i="9"/>
  <c r="E102" i="9"/>
  <c r="F102" i="9"/>
  <c r="E103" i="9"/>
  <c r="F103" i="9"/>
  <c r="E104" i="9"/>
  <c r="F104" i="9"/>
  <c r="AC7" i="9"/>
  <c r="AH7" i="9"/>
  <c r="AI7" i="9"/>
  <c r="AC8" i="9"/>
  <c r="AH8" i="9"/>
  <c r="AI8" i="9"/>
  <c r="AC9" i="9"/>
  <c r="AI9" i="9" s="1"/>
  <c r="AD9" i="9" s="1"/>
  <c r="AE9" i="9"/>
  <c r="AF9" i="9"/>
  <c r="AG9" i="9"/>
  <c r="AH9" i="9"/>
  <c r="AC10" i="9"/>
  <c r="AH10" i="9"/>
  <c r="AI10" i="9"/>
  <c r="AC11" i="9"/>
  <c r="AH11" i="9"/>
  <c r="AI11" i="9"/>
  <c r="AC12" i="9"/>
  <c r="AC13" i="9"/>
  <c r="AH13" i="9" s="1"/>
  <c r="AI13" i="9"/>
  <c r="AC14" i="9"/>
  <c r="AC15" i="9"/>
  <c r="AH15" i="9" s="1"/>
  <c r="AD15" i="9"/>
  <c r="AE15" i="9"/>
  <c r="AF15" i="9"/>
  <c r="AI15" i="9"/>
  <c r="AC16" i="9"/>
  <c r="AC17" i="9"/>
  <c r="AD17" i="9"/>
  <c r="AH17" i="9"/>
  <c r="AI17" i="9"/>
  <c r="AC18" i="9"/>
  <c r="AC19" i="9"/>
  <c r="AH19" i="9" s="1"/>
  <c r="AD19" i="9"/>
  <c r="AI19" i="9"/>
  <c r="AC20" i="9"/>
  <c r="AD20" i="9"/>
  <c r="AE20" i="9"/>
  <c r="AF20" i="9"/>
  <c r="AG20" i="9" s="1"/>
  <c r="AH20" i="9"/>
  <c r="AI20" i="9"/>
  <c r="AC21" i="9"/>
  <c r="AI21" i="9" s="1"/>
  <c r="AD21" i="9"/>
  <c r="AH21" i="9"/>
  <c r="AC22" i="9"/>
  <c r="AC23" i="9"/>
  <c r="AH23" i="9"/>
  <c r="AI23" i="9"/>
  <c r="AC24" i="9"/>
  <c r="AI24" i="9" s="1"/>
  <c r="AF24" i="9" s="1"/>
  <c r="AH24" i="9"/>
  <c r="AC25" i="9"/>
  <c r="AC26" i="9"/>
  <c r="AH26" i="9"/>
  <c r="AI26" i="9"/>
  <c r="AC27" i="9"/>
  <c r="AE27" i="9"/>
  <c r="AF27" i="9"/>
  <c r="AG27" i="9" s="1"/>
  <c r="AH27" i="9"/>
  <c r="AI27" i="9"/>
  <c r="AD27" i="9" s="1"/>
  <c r="AC28" i="9"/>
  <c r="AC29" i="9"/>
  <c r="AI29" i="9" s="1"/>
  <c r="AD29" i="9"/>
  <c r="AF29" i="9"/>
  <c r="AH29" i="9"/>
  <c r="AE29" i="9" s="1"/>
  <c r="AG29" i="9" s="1"/>
  <c r="AC30" i="9"/>
  <c r="AD30" i="9"/>
  <c r="AE30" i="9"/>
  <c r="AF30" i="9"/>
  <c r="AG30" i="9" s="1"/>
  <c r="AH30" i="9"/>
  <c r="AI30" i="9"/>
  <c r="AC31" i="9"/>
  <c r="AC32" i="9"/>
  <c r="AC33" i="9"/>
  <c r="AF33" i="9"/>
  <c r="AH33" i="9"/>
  <c r="AI33" i="9"/>
  <c r="AC34" i="9"/>
  <c r="AC35" i="9"/>
  <c r="AH35" i="9" s="1"/>
  <c r="AI35" i="9"/>
  <c r="AC36" i="9"/>
  <c r="AC37" i="9"/>
  <c r="AD37" i="9"/>
  <c r="AF37" i="9"/>
  <c r="AG37" i="9"/>
  <c r="AH37" i="9"/>
  <c r="AE37" i="9" s="1"/>
  <c r="AI37" i="9"/>
  <c r="AC38" i="9"/>
  <c r="AC39" i="9"/>
  <c r="AF39" i="9"/>
  <c r="AH39" i="9"/>
  <c r="AI39" i="9"/>
  <c r="AC40" i="9"/>
  <c r="AC41" i="9"/>
  <c r="AH41" i="9" s="1"/>
  <c r="AI41" i="9"/>
  <c r="AC42" i="9"/>
  <c r="AH42" i="9" s="1"/>
  <c r="AI42" i="9"/>
  <c r="AC43" i="9"/>
  <c r="AH43" i="9" s="1"/>
  <c r="AC44" i="9"/>
  <c r="AC45" i="9"/>
  <c r="AC46" i="9"/>
  <c r="AD46" i="9"/>
  <c r="AH46" i="9"/>
  <c r="AI46" i="9"/>
  <c r="AC47" i="9"/>
  <c r="AE47" i="9"/>
  <c r="AF47" i="9"/>
  <c r="AG47" i="9"/>
  <c r="AH47" i="9"/>
  <c r="AI47" i="9"/>
  <c r="AD47" i="9" s="1"/>
  <c r="AC48" i="9"/>
  <c r="AC49" i="9"/>
  <c r="AI49" i="9" s="1"/>
  <c r="AD49" i="9"/>
  <c r="AF49" i="9"/>
  <c r="AH49" i="9"/>
  <c r="AE49" i="9" s="1"/>
  <c r="AG49" i="9" s="1"/>
  <c r="AC50" i="9"/>
  <c r="AD50" i="9"/>
  <c r="AE50" i="9"/>
  <c r="AF50" i="9"/>
  <c r="AG50" i="9" s="1"/>
  <c r="AH50" i="9"/>
  <c r="AI50" i="9"/>
  <c r="AC51" i="9"/>
  <c r="AC52" i="9"/>
  <c r="AC53" i="9"/>
  <c r="AI53" i="9" s="1"/>
  <c r="AD53" i="9"/>
  <c r="AF53" i="9"/>
  <c r="AH53" i="9"/>
  <c r="AE53" i="9" s="1"/>
  <c r="AG53" i="9" s="1"/>
  <c r="AC54" i="9"/>
  <c r="AD54" i="9"/>
  <c r="AF54" i="9"/>
  <c r="AH54" i="9"/>
  <c r="AE54" i="9" s="1"/>
  <c r="AI54" i="9"/>
  <c r="AC55" i="9"/>
  <c r="AH55" i="9" s="1"/>
  <c r="AF55" i="9"/>
  <c r="AI55" i="9"/>
  <c r="AC56" i="9"/>
  <c r="AC57" i="9"/>
  <c r="AH57" i="9"/>
  <c r="AI57" i="9"/>
  <c r="AC58" i="9"/>
  <c r="AC59" i="9"/>
  <c r="AH59" i="9"/>
  <c r="AE59" i="9" s="1"/>
  <c r="AI59" i="9"/>
  <c r="AC60" i="9"/>
  <c r="AC61" i="9"/>
  <c r="AI61" i="9" s="1"/>
  <c r="AD61" i="9"/>
  <c r="AH61" i="9"/>
  <c r="AC62" i="9"/>
  <c r="AF62" i="9"/>
  <c r="AH62" i="9"/>
  <c r="AI62" i="9"/>
  <c r="AC63" i="9"/>
  <c r="AH63" i="9" s="1"/>
  <c r="AI63" i="9"/>
  <c r="AC64" i="9"/>
  <c r="AC65" i="9"/>
  <c r="AH65" i="9" s="1"/>
  <c r="AI65" i="9"/>
  <c r="AC66" i="9"/>
  <c r="AD66" i="9"/>
  <c r="AE66" i="9"/>
  <c r="AH66" i="9"/>
  <c r="AI66" i="9"/>
  <c r="AF66" i="9" s="1"/>
  <c r="AC67" i="9"/>
  <c r="AF67" i="9"/>
  <c r="AH67" i="9"/>
  <c r="AI67" i="9"/>
  <c r="AD67" i="9" s="1"/>
  <c r="AC68" i="9"/>
  <c r="AC69" i="9"/>
  <c r="AI69" i="9" s="1"/>
  <c r="AF69" i="9" s="1"/>
  <c r="AD69" i="9"/>
  <c r="AH69" i="9"/>
  <c r="AE69" i="9" s="1"/>
  <c r="AC70" i="9"/>
  <c r="AF70" i="9"/>
  <c r="AH70" i="9"/>
  <c r="AI70" i="9"/>
  <c r="AE70" i="9" s="1"/>
  <c r="AC71" i="9"/>
  <c r="AC72" i="9"/>
  <c r="AC73" i="9"/>
  <c r="AH73" i="9"/>
  <c r="AI73" i="9"/>
  <c r="AC74" i="9"/>
  <c r="AD74" i="9"/>
  <c r="AF74" i="9"/>
  <c r="AG74" i="9" s="1"/>
  <c r="AH74" i="9"/>
  <c r="AE74" i="9" s="1"/>
  <c r="AI74" i="9"/>
  <c r="AC75" i="9"/>
  <c r="AC76" i="9"/>
  <c r="AF76" i="9"/>
  <c r="AH76" i="9"/>
  <c r="AE76" i="9" s="1"/>
  <c r="AI76" i="9"/>
  <c r="AD76" i="9" s="1"/>
  <c r="AC77" i="9"/>
  <c r="AH77" i="9"/>
  <c r="AI77" i="9"/>
  <c r="AD77" i="9" s="1"/>
  <c r="AC78" i="9"/>
  <c r="AC79" i="9"/>
  <c r="AH79" i="9"/>
  <c r="AI79" i="9"/>
  <c r="AC80" i="9"/>
  <c r="AC81" i="9"/>
  <c r="AC82" i="9"/>
  <c r="AC83" i="9"/>
  <c r="AH83" i="9" s="1"/>
  <c r="AI83" i="9"/>
  <c r="AC84" i="9"/>
  <c r="AI84" i="9" s="1"/>
  <c r="AH84" i="9"/>
  <c r="AC85" i="9"/>
  <c r="AI85" i="9" s="1"/>
  <c r="AD85" i="9"/>
  <c r="AH85" i="9"/>
  <c r="AC86" i="9"/>
  <c r="AH86" i="9"/>
  <c r="AI86" i="9"/>
  <c r="AC87" i="9"/>
  <c r="AF87" i="9"/>
  <c r="AH87" i="9"/>
  <c r="AE87" i="9" s="1"/>
  <c r="AG87" i="9" s="1"/>
  <c r="AI87" i="9"/>
  <c r="AD87" i="9" s="1"/>
  <c r="AC88" i="9"/>
  <c r="AI88" i="9" s="1"/>
  <c r="AH88" i="9"/>
  <c r="AC89" i="9"/>
  <c r="AI89" i="9" s="1"/>
  <c r="AH89" i="9"/>
  <c r="AC90" i="9"/>
  <c r="AD90" i="9"/>
  <c r="AE90" i="9"/>
  <c r="AF90" i="9"/>
  <c r="AG90" i="9" s="1"/>
  <c r="AH90" i="9"/>
  <c r="AI90" i="9"/>
  <c r="AC91" i="9"/>
  <c r="AH91" i="9"/>
  <c r="AI91" i="9"/>
  <c r="AC92" i="9"/>
  <c r="AC93" i="9"/>
  <c r="AH93" i="9"/>
  <c r="AI93" i="9"/>
  <c r="AC94" i="9"/>
  <c r="AD94" i="9"/>
  <c r="AH94" i="9"/>
  <c r="AI94" i="9"/>
  <c r="AC95" i="9"/>
  <c r="AH95" i="9" s="1"/>
  <c r="AF95" i="9"/>
  <c r="AI95" i="9"/>
  <c r="AD95" i="9" s="1"/>
  <c r="AC96" i="9"/>
  <c r="AH96" i="9"/>
  <c r="AI96" i="9"/>
  <c r="AC97" i="9"/>
  <c r="AC98" i="9"/>
  <c r="AE98" i="9"/>
  <c r="AH98" i="9"/>
  <c r="AI98" i="9"/>
  <c r="AC99" i="9"/>
  <c r="AC100" i="9"/>
  <c r="AC101" i="9"/>
  <c r="AI101" i="9" s="1"/>
  <c r="AD101" i="9"/>
  <c r="AH101" i="9"/>
  <c r="AC102" i="9"/>
  <c r="AE102" i="9"/>
  <c r="AH102" i="9"/>
  <c r="AI102" i="9"/>
  <c r="AD102" i="9" s="1"/>
  <c r="AC103" i="9"/>
  <c r="AI103" i="9" s="1"/>
  <c r="AD103" i="9"/>
  <c r="AF103" i="9"/>
  <c r="AG103" i="9"/>
  <c r="AH103" i="9"/>
  <c r="AE103" i="9" s="1"/>
  <c r="AC104" i="9"/>
  <c r="AH104" i="9"/>
  <c r="AI104" i="9"/>
  <c r="AC105" i="9"/>
  <c r="AH105" i="9"/>
  <c r="AI105" i="9"/>
  <c r="AC106" i="9"/>
  <c r="AH106" i="9" s="1"/>
  <c r="AD106" i="9"/>
  <c r="AI106" i="9"/>
  <c r="AC107" i="9"/>
  <c r="AF107" i="9"/>
  <c r="AH107" i="9"/>
  <c r="AI107" i="9"/>
  <c r="AC108" i="9"/>
  <c r="AH108" i="9" s="1"/>
  <c r="AI108" i="9"/>
  <c r="AC109" i="9"/>
  <c r="AC110" i="9"/>
  <c r="AF110" i="9"/>
  <c r="AH110" i="9"/>
  <c r="AI110" i="9"/>
  <c r="AC111" i="9"/>
  <c r="AI111" i="9" s="1"/>
  <c r="AE111" i="9" s="1"/>
  <c r="AD111" i="9"/>
  <c r="AF111" i="9"/>
  <c r="AH111" i="9"/>
  <c r="AC112" i="9"/>
  <c r="AC113" i="9"/>
  <c r="AH113" i="9"/>
  <c r="AI113" i="9"/>
  <c r="AC114" i="9"/>
  <c r="AD114" i="9"/>
  <c r="AE114" i="9"/>
  <c r="AF114" i="9"/>
  <c r="AH114" i="9"/>
  <c r="AI114" i="9"/>
  <c r="AC115" i="9"/>
  <c r="AH115" i="9" s="1"/>
  <c r="AI115" i="9"/>
  <c r="AC116" i="9"/>
  <c r="AC117" i="9"/>
  <c r="AH117" i="9"/>
  <c r="AI117" i="9"/>
  <c r="AC118" i="9"/>
  <c r="AE118" i="9"/>
  <c r="AH118" i="9"/>
  <c r="AI118" i="9"/>
  <c r="AC119" i="9"/>
  <c r="AH119" i="9" s="1"/>
  <c r="AE119" i="9"/>
  <c r="AI119" i="9"/>
  <c r="AF119" i="9" s="1"/>
  <c r="AC120" i="9"/>
  <c r="AH120" i="9"/>
  <c r="AI120" i="9"/>
  <c r="AC121" i="9"/>
  <c r="AC122" i="9"/>
  <c r="AC123" i="9"/>
  <c r="AC124" i="9"/>
  <c r="AF124" i="9"/>
  <c r="AH124" i="9"/>
  <c r="AI124" i="9"/>
  <c r="AC125" i="9"/>
  <c r="AC126" i="9"/>
  <c r="AD126" i="9"/>
  <c r="AF126" i="9"/>
  <c r="AH126" i="9"/>
  <c r="AE126" i="9" s="1"/>
  <c r="AI126" i="9"/>
  <c r="AC127" i="9"/>
  <c r="AH127" i="9"/>
  <c r="AI127" i="9"/>
  <c r="AC128" i="9"/>
  <c r="AI128" i="9" s="1"/>
  <c r="AD128" i="9"/>
  <c r="AF128" i="9"/>
  <c r="AH128" i="9"/>
  <c r="AE128" i="9" s="1"/>
  <c r="AG128" i="9" s="1"/>
  <c r="AC129" i="9"/>
  <c r="AI129" i="9" s="1"/>
  <c r="AD129" i="9"/>
  <c r="AF129" i="9"/>
  <c r="AH129" i="9"/>
  <c r="AE129" i="9" s="1"/>
  <c r="AG129" i="9" s="1"/>
  <c r="AC130" i="9"/>
  <c r="AH130" i="9"/>
  <c r="AI130" i="9"/>
  <c r="AC131" i="9"/>
  <c r="AI131" i="9" s="1"/>
  <c r="AF131" i="9"/>
  <c r="AH131" i="9"/>
  <c r="AC132" i="9"/>
  <c r="AC133" i="9"/>
  <c r="AC134" i="9"/>
  <c r="AD134" i="9"/>
  <c r="AE134" i="9"/>
  <c r="AF134" i="9"/>
  <c r="AG134" i="9"/>
  <c r="AH134" i="9"/>
  <c r="AI134" i="9"/>
  <c r="AC135" i="9"/>
  <c r="AH135" i="9" s="1"/>
  <c r="AE135" i="9"/>
  <c r="AF135" i="9"/>
  <c r="AI135" i="9"/>
  <c r="AD135" i="9" s="1"/>
  <c r="AC136" i="9"/>
  <c r="AC137" i="9"/>
  <c r="AH137" i="9"/>
  <c r="AI137" i="9"/>
  <c r="AC138" i="9"/>
  <c r="AI138" i="9" s="1"/>
  <c r="AC139" i="9"/>
  <c r="AI139" i="9" s="1"/>
  <c r="AD139" i="9"/>
  <c r="AH139" i="9"/>
  <c r="AC140" i="9"/>
  <c r="AH140" i="9"/>
  <c r="AI140" i="9"/>
  <c r="AC141" i="9"/>
  <c r="AC142" i="9"/>
  <c r="AH142" i="9"/>
  <c r="AI142" i="9"/>
  <c r="AC143" i="9"/>
  <c r="AC144" i="9"/>
  <c r="AC145" i="9"/>
  <c r="AI145" i="9" s="1"/>
  <c r="AF145" i="9"/>
  <c r="AC146" i="9"/>
  <c r="AE146" i="9"/>
  <c r="AH146" i="9"/>
  <c r="AI146" i="9"/>
  <c r="AC147" i="9"/>
  <c r="AE147" i="9"/>
  <c r="AF147" i="9"/>
  <c r="AG147" i="9" s="1"/>
  <c r="AH147" i="9"/>
  <c r="AI147" i="9"/>
  <c r="AD147" i="9" s="1"/>
  <c r="AC148" i="9"/>
  <c r="AH148" i="9"/>
  <c r="AI148" i="9"/>
  <c r="AC149" i="9"/>
  <c r="AI149" i="9" s="1"/>
  <c r="AD149" i="9" s="1"/>
  <c r="AF149" i="9"/>
  <c r="AH149" i="9"/>
  <c r="AE149" i="9" s="1"/>
  <c r="AC150" i="9"/>
  <c r="AD150" i="9"/>
  <c r="AE150" i="9"/>
  <c r="AF150" i="9"/>
  <c r="AG150" i="9" s="1"/>
  <c r="AH150" i="9"/>
  <c r="AI150" i="9"/>
  <c r="AC151" i="9"/>
  <c r="AH151" i="9" s="1"/>
  <c r="AI151" i="9"/>
  <c r="AC152" i="9"/>
  <c r="AC153" i="9"/>
  <c r="AC154" i="9"/>
  <c r="AF154" i="9"/>
  <c r="AH154" i="9"/>
  <c r="AI154" i="9"/>
  <c r="AC155" i="9"/>
  <c r="AH155" i="9" s="1"/>
  <c r="AC156" i="9"/>
  <c r="AC157" i="9"/>
  <c r="AE157" i="9"/>
  <c r="AH157" i="9"/>
  <c r="AI157" i="9"/>
  <c r="AC158" i="9"/>
  <c r="AI158" i="9" s="1"/>
  <c r="AH158" i="9"/>
  <c r="AC159" i="9"/>
  <c r="AC160" i="9"/>
  <c r="AH160" i="9"/>
  <c r="AI160" i="9"/>
  <c r="AC161" i="9"/>
  <c r="AD161" i="9"/>
  <c r="AH161" i="9"/>
  <c r="AI161" i="9"/>
  <c r="AC162" i="9"/>
  <c r="AH162" i="9" s="1"/>
  <c r="AF162" i="9"/>
  <c r="AI162" i="9"/>
  <c r="AE162" i="9" s="1"/>
  <c r="AC163" i="9"/>
  <c r="AC164" i="9"/>
  <c r="AF164" i="9"/>
  <c r="AH164" i="9"/>
  <c r="AI164" i="9"/>
  <c r="AC165" i="9"/>
  <c r="AF165" i="9"/>
  <c r="AH165" i="9"/>
  <c r="AI165" i="9"/>
  <c r="AC166" i="9"/>
  <c r="AI166" i="9" s="1"/>
  <c r="AH166" i="9"/>
  <c r="AC167" i="9"/>
  <c r="AH167" i="9"/>
  <c r="AI167" i="9"/>
  <c r="AC168" i="9"/>
  <c r="AC169" i="9"/>
  <c r="AC170" i="9"/>
  <c r="AD170" i="9"/>
  <c r="AE170" i="9"/>
  <c r="AH170" i="9"/>
  <c r="AI170" i="9"/>
  <c r="AF170" i="9" s="1"/>
  <c r="AG170" i="9" s="1"/>
  <c r="AC171" i="9"/>
  <c r="AF171" i="9"/>
  <c r="AH171" i="9"/>
  <c r="AE171" i="9" s="1"/>
  <c r="AI171" i="9"/>
  <c r="AD171" i="9" s="1"/>
  <c r="AC172" i="9"/>
  <c r="AC173" i="9"/>
  <c r="AI173" i="9" s="1"/>
  <c r="AD173" i="9"/>
  <c r="AE173" i="9"/>
  <c r="AF173" i="9"/>
  <c r="AG173" i="9" s="1"/>
  <c r="AH173" i="9"/>
  <c r="AC174" i="9"/>
  <c r="AH174" i="9"/>
  <c r="AI174" i="9"/>
  <c r="AC175" i="9"/>
  <c r="AC176" i="9"/>
  <c r="AH176" i="9"/>
  <c r="AI176" i="9"/>
  <c r="AC177" i="9"/>
  <c r="AH177" i="9" s="1"/>
  <c r="AI177" i="9"/>
  <c r="AC178" i="9"/>
  <c r="AH178" i="9" s="1"/>
  <c r="AC179" i="9"/>
  <c r="AF179" i="9"/>
  <c r="AG179" i="9" s="1"/>
  <c r="AH179" i="9"/>
  <c r="AE179" i="9" s="1"/>
  <c r="AI179" i="9"/>
  <c r="AD179" i="9" s="1"/>
  <c r="AC180" i="9"/>
  <c r="AC181" i="9"/>
  <c r="AH181" i="9"/>
  <c r="AI181" i="9"/>
  <c r="AC182" i="9"/>
  <c r="AI182" i="9" s="1"/>
  <c r="AH182" i="9"/>
  <c r="AC183" i="9"/>
  <c r="AI183" i="9" s="1"/>
  <c r="AD183" i="9"/>
  <c r="AE183" i="9"/>
  <c r="AF183" i="9"/>
  <c r="AG183" i="9" s="1"/>
  <c r="AH183" i="9"/>
  <c r="AC184" i="9"/>
  <c r="AH184" i="9"/>
  <c r="AI184" i="9"/>
  <c r="AC185" i="9"/>
  <c r="AH185" i="9"/>
  <c r="AI185" i="9"/>
  <c r="AC186" i="9"/>
  <c r="AH186" i="9"/>
  <c r="AI186" i="9"/>
  <c r="AC187" i="9"/>
  <c r="AE187" i="9"/>
  <c r="AH187" i="9"/>
  <c r="AI187" i="9"/>
  <c r="AD187" i="9" s="1"/>
  <c r="AC188" i="9"/>
  <c r="AI188" i="9" s="1"/>
  <c r="AD188" i="9" s="1"/>
  <c r="AH188" i="9"/>
  <c r="AC189" i="9"/>
  <c r="AI189" i="9" s="1"/>
  <c r="AD189" i="9"/>
  <c r="AE189" i="9"/>
  <c r="AF189" i="9"/>
  <c r="AH189" i="9"/>
  <c r="AC190" i="9"/>
  <c r="AD190" i="9"/>
  <c r="AE190" i="9"/>
  <c r="AF190" i="9"/>
  <c r="AG190" i="9"/>
  <c r="AH190" i="9"/>
  <c r="AI190" i="9"/>
  <c r="AC191" i="9"/>
  <c r="AH191" i="9"/>
  <c r="AI191" i="9"/>
  <c r="AC192" i="9"/>
  <c r="AC193" i="9"/>
  <c r="AC194" i="9"/>
  <c r="AC195" i="9"/>
  <c r="AH195" i="9" s="1"/>
  <c r="AF195" i="9"/>
  <c r="AI195" i="9"/>
  <c r="AD195" i="9" s="1"/>
  <c r="AC196" i="9"/>
  <c r="AC197" i="9"/>
  <c r="AC198" i="9"/>
  <c r="AH198" i="9"/>
  <c r="AI198" i="9"/>
  <c r="AC199" i="9"/>
  <c r="AE199" i="9"/>
  <c r="AF199" i="9"/>
  <c r="AG199" i="9" s="1"/>
  <c r="AH199" i="9"/>
  <c r="AI199" i="9"/>
  <c r="AD199" i="9" s="1"/>
  <c r="AC200" i="9"/>
  <c r="AC201" i="9"/>
  <c r="AC202" i="9"/>
  <c r="AD202" i="9"/>
  <c r="AF202" i="9"/>
  <c r="AH202" i="9"/>
  <c r="AE202" i="9" s="1"/>
  <c r="AG202" i="9" s="1"/>
  <c r="AI202" i="9"/>
  <c r="AC203" i="9"/>
  <c r="AI203" i="9" s="1"/>
  <c r="AD203" i="9"/>
  <c r="AC204" i="9"/>
  <c r="AF204" i="9"/>
  <c r="AH204" i="9"/>
  <c r="AI204" i="9"/>
  <c r="AC205" i="9"/>
  <c r="AH205" i="9"/>
  <c r="AI205" i="9"/>
  <c r="AC206" i="9"/>
  <c r="AI206" i="9" s="1"/>
  <c r="AF206" i="9" s="1"/>
  <c r="AD206" i="9"/>
  <c r="AH206" i="9"/>
  <c r="AE206" i="9" s="1"/>
  <c r="AG206" i="9" s="1"/>
  <c r="AC207" i="9"/>
  <c r="AF207" i="9"/>
  <c r="AH207" i="9"/>
  <c r="AI207" i="9"/>
  <c r="AC208" i="9"/>
  <c r="AH208" i="9"/>
  <c r="AI208" i="9"/>
  <c r="AC209" i="9"/>
  <c r="AI209" i="9" s="1"/>
  <c r="AD209" i="9"/>
  <c r="AF209" i="9"/>
  <c r="AH209" i="9"/>
  <c r="AE209" i="9" s="1"/>
  <c r="AC210" i="9"/>
  <c r="AH210" i="9"/>
  <c r="AI210" i="9"/>
  <c r="AC211" i="9"/>
  <c r="AH211" i="9" s="1"/>
  <c r="AI211" i="9"/>
  <c r="AC212" i="9"/>
  <c r="AC213" i="9"/>
  <c r="AD213" i="9"/>
  <c r="AH213" i="9"/>
  <c r="AI213" i="9"/>
  <c r="AC214" i="9"/>
  <c r="AC215" i="9"/>
  <c r="AH215" i="9" s="1"/>
  <c r="AI215" i="9"/>
  <c r="AC216" i="9"/>
  <c r="AI216" i="9" s="1"/>
  <c r="AF216" i="9" s="1"/>
  <c r="AD216" i="9"/>
  <c r="AH216" i="9"/>
  <c r="AE216" i="9" s="1"/>
  <c r="AC217" i="9"/>
  <c r="AE217" i="9"/>
  <c r="AF217" i="9"/>
  <c r="AG217" i="9" s="1"/>
  <c r="AH217" i="9"/>
  <c r="AI217" i="9"/>
  <c r="AD217" i="9" s="1"/>
  <c r="AC218" i="9"/>
  <c r="AC219" i="9"/>
  <c r="AC220" i="9"/>
  <c r="AC221" i="9"/>
  <c r="AI221" i="9" s="1"/>
  <c r="AD221" i="9"/>
  <c r="AH221" i="9"/>
  <c r="AC222" i="9"/>
  <c r="AC223" i="9"/>
  <c r="AH223" i="9"/>
  <c r="AI223" i="9"/>
  <c r="AC224" i="9"/>
  <c r="AC225" i="9"/>
  <c r="AC226" i="9"/>
  <c r="AD226" i="9"/>
  <c r="AE226" i="9"/>
  <c r="AF226" i="9"/>
  <c r="AG226" i="9"/>
  <c r="AH226" i="9"/>
  <c r="AI226" i="9"/>
  <c r="AC227" i="9"/>
  <c r="AH227" i="9"/>
  <c r="AI227" i="9"/>
  <c r="AC228" i="9"/>
  <c r="AC229" i="9"/>
  <c r="AI229" i="9" s="1"/>
  <c r="AD229" i="9"/>
  <c r="AF229" i="9"/>
  <c r="AH229" i="9"/>
  <c r="AE229" i="9" s="1"/>
  <c r="AG229" i="9" s="1"/>
  <c r="AC230" i="9"/>
  <c r="AD230" i="9"/>
  <c r="AE230" i="9"/>
  <c r="AF230" i="9"/>
  <c r="AG230" i="9" s="1"/>
  <c r="AH230" i="9"/>
  <c r="AI230" i="9"/>
  <c r="AC231" i="9"/>
  <c r="AC232" i="9"/>
  <c r="AC233" i="9"/>
  <c r="AH233" i="9"/>
  <c r="AI233" i="9"/>
  <c r="AC234" i="9"/>
  <c r="AC235" i="9"/>
  <c r="AH235" i="9" s="1"/>
  <c r="AI235" i="9"/>
  <c r="AC236" i="9"/>
  <c r="AI236" i="9" s="1"/>
  <c r="AD236" i="9"/>
  <c r="AE236" i="9"/>
  <c r="AF236" i="9"/>
  <c r="AH236" i="9"/>
  <c r="AC237" i="9"/>
  <c r="AH237" i="9"/>
  <c r="AE237" i="9" s="1"/>
  <c r="AI237" i="9"/>
  <c r="AD237" i="9" s="1"/>
  <c r="AC238" i="9"/>
  <c r="AC239" i="9"/>
  <c r="AD239" i="9"/>
  <c r="AE239" i="9"/>
  <c r="AF239" i="9"/>
  <c r="AG239" i="9"/>
  <c r="AH239" i="9"/>
  <c r="AI239" i="9"/>
  <c r="AC240" i="9"/>
  <c r="AC241" i="9"/>
  <c r="AI241" i="9" s="1"/>
  <c r="AH241" i="9"/>
  <c r="AC242" i="9"/>
  <c r="AH242" i="9"/>
  <c r="AI242" i="9"/>
  <c r="AC243" i="9"/>
  <c r="AD243" i="9"/>
  <c r="AH243" i="9"/>
  <c r="AI243" i="9"/>
  <c r="AC244" i="9"/>
  <c r="AC245" i="9"/>
  <c r="AH245" i="9"/>
  <c r="AI245" i="9"/>
  <c r="AC246" i="9"/>
  <c r="AD246" i="9"/>
  <c r="AE246" i="9"/>
  <c r="AF246" i="9"/>
  <c r="AH246" i="9"/>
  <c r="AI246" i="9"/>
  <c r="AC247" i="9"/>
  <c r="AH247" i="9"/>
  <c r="AI247" i="9"/>
  <c r="AC248" i="9"/>
  <c r="AH248" i="9" s="1"/>
  <c r="AI248" i="9"/>
  <c r="AC249" i="9"/>
  <c r="AI249" i="9" s="1"/>
  <c r="AD249" i="9"/>
  <c r="AF249" i="9"/>
  <c r="AH249" i="9"/>
  <c r="AE249" i="9" s="1"/>
  <c r="AG249" i="9" s="1"/>
  <c r="AC250" i="9"/>
  <c r="AI250" i="9" s="1"/>
  <c r="AH250" i="9"/>
  <c r="AC251" i="9"/>
  <c r="AC252" i="9"/>
  <c r="AH252" i="9" s="1"/>
  <c r="AD252" i="9"/>
  <c r="AE252" i="9"/>
  <c r="AF252" i="9"/>
  <c r="AG252" i="9" s="1"/>
  <c r="AI252" i="9"/>
  <c r="AC253" i="9"/>
  <c r="AH253" i="9"/>
  <c r="AI253" i="9"/>
  <c r="AC254" i="9"/>
  <c r="AC255" i="9"/>
  <c r="AF255" i="9"/>
  <c r="AH255" i="9"/>
  <c r="AI255" i="9"/>
  <c r="AC256" i="9"/>
  <c r="AI256" i="9" s="1"/>
  <c r="AF256" i="9" s="1"/>
  <c r="AC257" i="9"/>
  <c r="AH257" i="9"/>
  <c r="AI257" i="9"/>
  <c r="AC258" i="9"/>
  <c r="AC259" i="9"/>
  <c r="AH259" i="9" s="1"/>
  <c r="AI259" i="9"/>
  <c r="AC260" i="9"/>
  <c r="AC261" i="9"/>
  <c r="AC262" i="9"/>
  <c r="AH262" i="9"/>
  <c r="AI262" i="9"/>
  <c r="AC263" i="9"/>
  <c r="AH263" i="9" s="1"/>
  <c r="AF263" i="9"/>
  <c r="AI263" i="9"/>
  <c r="AD263" i="9" s="1"/>
  <c r="AC264" i="9"/>
  <c r="AC265" i="9"/>
  <c r="AH265" i="9"/>
  <c r="AI265" i="9"/>
  <c r="AC266" i="9"/>
  <c r="AH266" i="9" s="1"/>
  <c r="AI266" i="9"/>
  <c r="AC267" i="9"/>
  <c r="AE267" i="9"/>
  <c r="AF267" i="9"/>
  <c r="AG267" i="9"/>
  <c r="AH267" i="9"/>
  <c r="AI267" i="9"/>
  <c r="AD267" i="9" s="1"/>
  <c r="AC268" i="9"/>
  <c r="AH268" i="9"/>
  <c r="AI268" i="9"/>
  <c r="AC269" i="9"/>
  <c r="AI269" i="9" s="1"/>
  <c r="AD269" i="9"/>
  <c r="AG269" i="9" s="1"/>
  <c r="AE269" i="9"/>
  <c r="AF269" i="9"/>
  <c r="AH269" i="9"/>
  <c r="AC270" i="9"/>
  <c r="AF270" i="9"/>
  <c r="AH270" i="9"/>
  <c r="AI270" i="9"/>
  <c r="AC271" i="9"/>
  <c r="AH271" i="9"/>
  <c r="AI271" i="9"/>
  <c r="AC272" i="9"/>
  <c r="AC273" i="9"/>
  <c r="AD273" i="9"/>
  <c r="AH273" i="9"/>
  <c r="AI273" i="9"/>
  <c r="AC274" i="9"/>
  <c r="AE274" i="9"/>
  <c r="AH274" i="9"/>
  <c r="AI274" i="9"/>
  <c r="AD274" i="9" s="1"/>
  <c r="AC275" i="9"/>
  <c r="AI275" i="9" s="1"/>
  <c r="AD275" i="9" s="1"/>
  <c r="AF275" i="9"/>
  <c r="AH275" i="9"/>
  <c r="AE275" i="9" s="1"/>
  <c r="AC276" i="9"/>
  <c r="AE276" i="9"/>
  <c r="AF276" i="9"/>
  <c r="AG276" i="9" s="1"/>
  <c r="AH276" i="9"/>
  <c r="AI276" i="9"/>
  <c r="AD276" i="9" s="1"/>
  <c r="AC277" i="9"/>
  <c r="AE277" i="9"/>
  <c r="AF277" i="9"/>
  <c r="AG277" i="9" s="1"/>
  <c r="AH277" i="9"/>
  <c r="AI277" i="9"/>
  <c r="AD277" i="9" s="1"/>
  <c r="AC278" i="9"/>
  <c r="AH278" i="9"/>
  <c r="AI278" i="9"/>
  <c r="AF278" i="9" s="1"/>
  <c r="AC279" i="9"/>
  <c r="AC280" i="9"/>
  <c r="AE280" i="9"/>
  <c r="AF280" i="9"/>
  <c r="AH280" i="9"/>
  <c r="AI280" i="9"/>
  <c r="AD280" i="9" s="1"/>
  <c r="AC281" i="9"/>
  <c r="AF281" i="9"/>
  <c r="AH281" i="9"/>
  <c r="AI281" i="9"/>
  <c r="AC282" i="9"/>
  <c r="AH282" i="9" s="1"/>
  <c r="AE282" i="9"/>
  <c r="AI282" i="9"/>
  <c r="AC283" i="9"/>
  <c r="AE283" i="9"/>
  <c r="AF283" i="9"/>
  <c r="AG283" i="9"/>
  <c r="AH283" i="9"/>
  <c r="AI283" i="9"/>
  <c r="AD283" i="9" s="1"/>
  <c r="AC284" i="9"/>
  <c r="AH284" i="9"/>
  <c r="AI284" i="9"/>
  <c r="AC285" i="9"/>
  <c r="AC286" i="9"/>
  <c r="AH286" i="9"/>
  <c r="AI286" i="9"/>
  <c r="AC287" i="9"/>
  <c r="AH287" i="9"/>
  <c r="AI287" i="9"/>
  <c r="AC288" i="9"/>
  <c r="AC289" i="9"/>
  <c r="AI289" i="9" s="1"/>
  <c r="AD289" i="9"/>
  <c r="AE289" i="9"/>
  <c r="AF289" i="9"/>
  <c r="AH289" i="9"/>
  <c r="AC290" i="9"/>
  <c r="AH290" i="9"/>
  <c r="AI290" i="9"/>
  <c r="AC291" i="9"/>
  <c r="AC292" i="9"/>
  <c r="AD292" i="9"/>
  <c r="AE292" i="9"/>
  <c r="AG292" i="9" s="1"/>
  <c r="AH292" i="9"/>
  <c r="AI292" i="9"/>
  <c r="AF292" i="9" s="1"/>
  <c r="AC293" i="9"/>
  <c r="AC294" i="9"/>
  <c r="AC295" i="9"/>
  <c r="AI295" i="9" s="1"/>
  <c r="AD295" i="9"/>
  <c r="AF295" i="9"/>
  <c r="AH295" i="9"/>
  <c r="AC296" i="9"/>
  <c r="AH296" i="9" s="1"/>
  <c r="AD296" i="9"/>
  <c r="AI296" i="9"/>
  <c r="AC297" i="9"/>
  <c r="AC298" i="9"/>
  <c r="AD298" i="9"/>
  <c r="AE298" i="9"/>
  <c r="AF298" i="9"/>
  <c r="AG298" i="9" s="1"/>
  <c r="AH298" i="9"/>
  <c r="AI298" i="9"/>
  <c r="AC299" i="9"/>
  <c r="AI299" i="9" s="1"/>
  <c r="AD299" i="9" s="1"/>
  <c r="AH299" i="9"/>
  <c r="AC300" i="9"/>
  <c r="AH300" i="9"/>
  <c r="AI300" i="9"/>
  <c r="AC301" i="9"/>
  <c r="AH301" i="9"/>
  <c r="AI301" i="9"/>
  <c r="AC302" i="9"/>
  <c r="AC303" i="9"/>
  <c r="AH303" i="9"/>
  <c r="AI303" i="9"/>
  <c r="AC304" i="9"/>
  <c r="AC305" i="9"/>
  <c r="AC306" i="9"/>
  <c r="AH306" i="9"/>
  <c r="AI306" i="9"/>
  <c r="AC307" i="9"/>
  <c r="AH307" i="9"/>
  <c r="AI307" i="9"/>
  <c r="AC308" i="9"/>
  <c r="AC309" i="9"/>
  <c r="AH309" i="9"/>
  <c r="AE309" i="9" s="1"/>
  <c r="AI309" i="9"/>
  <c r="AC310" i="9"/>
  <c r="AC311" i="9"/>
  <c r="AC312" i="9"/>
  <c r="AH312" i="9"/>
  <c r="AI312" i="9"/>
  <c r="AC313" i="9"/>
  <c r="AI313" i="9" s="1"/>
  <c r="AF313" i="9" s="1"/>
  <c r="AD313" i="9"/>
  <c r="AC314" i="9"/>
  <c r="AC315" i="9"/>
  <c r="AC316" i="9"/>
  <c r="AH316" i="9" s="1"/>
  <c r="AF316" i="9"/>
  <c r="AI316" i="9"/>
  <c r="AC317" i="9"/>
  <c r="AC318" i="9"/>
  <c r="AC319" i="9"/>
  <c r="AH319" i="9"/>
  <c r="AI319" i="9"/>
  <c r="AC320" i="9"/>
  <c r="AH320" i="9"/>
  <c r="AI320" i="9"/>
  <c r="AC321" i="9"/>
  <c r="AI321" i="9" s="1"/>
  <c r="AF321" i="9" s="1"/>
  <c r="AD321" i="9"/>
  <c r="AH321" i="9"/>
  <c r="AE321" i="9" s="1"/>
  <c r="AC322" i="9"/>
  <c r="AC323" i="9"/>
  <c r="AD323" i="9"/>
  <c r="AH323" i="9"/>
  <c r="AI323" i="9"/>
  <c r="AC324" i="9"/>
  <c r="AH324" i="9" s="1"/>
  <c r="AC325" i="9"/>
  <c r="AE325" i="9"/>
  <c r="AH325" i="9"/>
  <c r="AI325" i="9"/>
  <c r="AC326" i="9"/>
  <c r="AH326" i="9" s="1"/>
  <c r="AC327" i="9"/>
  <c r="AC328" i="9"/>
  <c r="AE328" i="9"/>
  <c r="AF328" i="9"/>
  <c r="AH328" i="9"/>
  <c r="AI328" i="9"/>
  <c r="AD328" i="9" s="1"/>
  <c r="AC329" i="9"/>
  <c r="AF329" i="9"/>
  <c r="AG329" i="9" s="1"/>
  <c r="AH329" i="9"/>
  <c r="AE329" i="9" s="1"/>
  <c r="AI329" i="9"/>
  <c r="AD329" i="9" s="1"/>
  <c r="AC330" i="9"/>
  <c r="AC331" i="9"/>
  <c r="AC332" i="9"/>
  <c r="AC333" i="9"/>
  <c r="AC334" i="9"/>
  <c r="AC335" i="9"/>
  <c r="AH335" i="9" s="1"/>
  <c r="AE335" i="9"/>
  <c r="AI335" i="9"/>
  <c r="AF335" i="9" s="1"/>
  <c r="AC336" i="9"/>
  <c r="AC337" i="9"/>
  <c r="AH337" i="9"/>
  <c r="AI337" i="9"/>
  <c r="AC338" i="9"/>
  <c r="AC339" i="9"/>
  <c r="AC340" i="9"/>
  <c r="AC341" i="9"/>
  <c r="AH341" i="9"/>
  <c r="AI341" i="9"/>
  <c r="AC342" i="9"/>
  <c r="AC343" i="9"/>
  <c r="AH343" i="9" s="1"/>
  <c r="AI343" i="9"/>
  <c r="AC344" i="9"/>
  <c r="AC345" i="9"/>
  <c r="AC346" i="9"/>
  <c r="AC347" i="9"/>
  <c r="AC348" i="9"/>
  <c r="AC349" i="9"/>
  <c r="AE349" i="9"/>
  <c r="AH349" i="9"/>
  <c r="AI349" i="9"/>
  <c r="AC350" i="9"/>
  <c r="AC351" i="9"/>
  <c r="AC352" i="9"/>
  <c r="AE352" i="9"/>
  <c r="AG352" i="9" s="1"/>
  <c r="AF352" i="9"/>
  <c r="AH352" i="9"/>
  <c r="AI352" i="9"/>
  <c r="AD352" i="9" s="1"/>
  <c r="AC353" i="9"/>
  <c r="AC354" i="9"/>
  <c r="AC355" i="9"/>
  <c r="AE355" i="9"/>
  <c r="AF355" i="9"/>
  <c r="AG355" i="9" s="1"/>
  <c r="AH355" i="9"/>
  <c r="AI355" i="9"/>
  <c r="AD355" i="9" s="1"/>
  <c r="AC356" i="9"/>
  <c r="AI356" i="9" s="1"/>
  <c r="AD356" i="9"/>
  <c r="AF356" i="9"/>
  <c r="AC357" i="9"/>
  <c r="AC358" i="9"/>
  <c r="AI358" i="9" s="1"/>
  <c r="AH358" i="9"/>
  <c r="AC359" i="9"/>
  <c r="AH359" i="9" s="1"/>
  <c r="AC360" i="9"/>
  <c r="AC361" i="9"/>
  <c r="AC362" i="9"/>
  <c r="AH362" i="9"/>
  <c r="AI362" i="9"/>
  <c r="AC363" i="9"/>
  <c r="AC364" i="9"/>
  <c r="AH364" i="9" s="1"/>
  <c r="AC365" i="9"/>
  <c r="AH365" i="9"/>
  <c r="AI365" i="9"/>
  <c r="AC366" i="9"/>
  <c r="AC367" i="9"/>
  <c r="AC368" i="9"/>
  <c r="AC369" i="9"/>
  <c r="AD369" i="9"/>
  <c r="AH369" i="9"/>
  <c r="AI369" i="9"/>
  <c r="AE369" i="9" s="1"/>
  <c r="AC370" i="9"/>
  <c r="AF370" i="9"/>
  <c r="AH370" i="9"/>
  <c r="AI370" i="9"/>
  <c r="AC371" i="9"/>
  <c r="AC372" i="9"/>
  <c r="AH372" i="9" s="1"/>
  <c r="AF372" i="9"/>
  <c r="AI372" i="9"/>
  <c r="AC373" i="9"/>
  <c r="AH373" i="9"/>
  <c r="AI373" i="9"/>
  <c r="AC374" i="9"/>
  <c r="AC375" i="9"/>
  <c r="AH375" i="9" s="1"/>
  <c r="AF375" i="9"/>
  <c r="AI375" i="9"/>
  <c r="AC376" i="9"/>
  <c r="AI376" i="9" s="1"/>
  <c r="AF376" i="9"/>
  <c r="AH376" i="9"/>
  <c r="AC377" i="9"/>
  <c r="AH377" i="9" s="1"/>
  <c r="AC378" i="9"/>
  <c r="AC379" i="9"/>
  <c r="AH379" i="9"/>
  <c r="AI379" i="9"/>
  <c r="AC380" i="9"/>
  <c r="AD380" i="9"/>
  <c r="AH380" i="9"/>
  <c r="AI380" i="9"/>
  <c r="AC381" i="9"/>
  <c r="AC382" i="9"/>
  <c r="AE382" i="9"/>
  <c r="AF382" i="9"/>
  <c r="AG382" i="9" s="1"/>
  <c r="AH382" i="9"/>
  <c r="AI382" i="9"/>
  <c r="AD382" i="9" s="1"/>
  <c r="AC383" i="9"/>
  <c r="AH383" i="9"/>
  <c r="AI383" i="9"/>
  <c r="AC384" i="9"/>
  <c r="AH384" i="9" s="1"/>
  <c r="AD384" i="9"/>
  <c r="AE384" i="9"/>
  <c r="AI384" i="9"/>
  <c r="AF384" i="9" s="1"/>
  <c r="AC385" i="9"/>
  <c r="AC386" i="9"/>
  <c r="AC387" i="9"/>
  <c r="AH387" i="9" s="1"/>
  <c r="AI387" i="9"/>
  <c r="AC388" i="9"/>
  <c r="AH388" i="9" s="1"/>
  <c r="AD388" i="9"/>
  <c r="AE388" i="9"/>
  <c r="AI388" i="9"/>
  <c r="AF388" i="9" s="1"/>
  <c r="AC389" i="9"/>
  <c r="AD389" i="9"/>
  <c r="AF389" i="9"/>
  <c r="AH389" i="9"/>
  <c r="AI389" i="9"/>
  <c r="AC390" i="9"/>
  <c r="AH390" i="9"/>
  <c r="AI390" i="9"/>
  <c r="AC391" i="9"/>
  <c r="AC392" i="9"/>
  <c r="AD392" i="9"/>
  <c r="AH392" i="9"/>
  <c r="AI392" i="9"/>
  <c r="AE392" i="9" s="1"/>
  <c r="AC393" i="9"/>
  <c r="AC394" i="9"/>
  <c r="AH394" i="9" s="1"/>
  <c r="AE394" i="9"/>
  <c r="AF394" i="9"/>
  <c r="AG394" i="9"/>
  <c r="AI394" i="9"/>
  <c r="AD394" i="9" s="1"/>
  <c r="AC395" i="9"/>
  <c r="AH395" i="9"/>
  <c r="AI395" i="9"/>
  <c r="AC396" i="9"/>
  <c r="AC397" i="9"/>
  <c r="AC398" i="9"/>
  <c r="AH398" i="9"/>
  <c r="AI398" i="9"/>
  <c r="AC399" i="9"/>
  <c r="AH399" i="9" s="1"/>
  <c r="AC400" i="9"/>
  <c r="AC401" i="9"/>
  <c r="AC402" i="9"/>
  <c r="AD402" i="9"/>
  <c r="AH402" i="9"/>
  <c r="AI402" i="9"/>
  <c r="AC403" i="9"/>
  <c r="AC404" i="9"/>
  <c r="AC405" i="9"/>
  <c r="AH405" i="9"/>
  <c r="AI405" i="9"/>
  <c r="AC406" i="9"/>
  <c r="AH406" i="9"/>
  <c r="AI406" i="9"/>
  <c r="AC407" i="9"/>
  <c r="AI407" i="9" s="1"/>
  <c r="AD407" i="9"/>
  <c r="AH407" i="9"/>
  <c r="AC408" i="9"/>
  <c r="AH408" i="9"/>
  <c r="AI408" i="9"/>
  <c r="AC409" i="9"/>
  <c r="AH409" i="9"/>
  <c r="AE409" i="9" s="1"/>
  <c r="AI409" i="9"/>
  <c r="AD409" i="9" s="1"/>
  <c r="AC410" i="9"/>
  <c r="AI410" i="9" s="1"/>
  <c r="AF410" i="9" s="1"/>
  <c r="AD410" i="9"/>
  <c r="AH410" i="9"/>
  <c r="AE410" i="9" s="1"/>
  <c r="AC411" i="9"/>
  <c r="AH411" i="9"/>
  <c r="AI411" i="9"/>
  <c r="AC412" i="9"/>
  <c r="AH412" i="9"/>
  <c r="AI412" i="9"/>
  <c r="AC413" i="9"/>
  <c r="AC414" i="9"/>
  <c r="AH414" i="9"/>
  <c r="AI414" i="9"/>
  <c r="AC415" i="9"/>
  <c r="AC416" i="9"/>
  <c r="AC417" i="9"/>
  <c r="AC418" i="9"/>
  <c r="AC419" i="9"/>
  <c r="AC420" i="9"/>
  <c r="AH420" i="9" s="1"/>
  <c r="AE420" i="9"/>
  <c r="AI420" i="9"/>
  <c r="AF420" i="9" s="1"/>
  <c r="AC421" i="9"/>
  <c r="AF421" i="9"/>
  <c r="AH421" i="9"/>
  <c r="AI421" i="9"/>
  <c r="AC422" i="9"/>
  <c r="AI422" i="9" s="1"/>
  <c r="AE422" i="9"/>
  <c r="AH422" i="9"/>
  <c r="AC423" i="9"/>
  <c r="AC424" i="9"/>
  <c r="AC425" i="9"/>
  <c r="AI425" i="9" s="1"/>
  <c r="AH425" i="9"/>
  <c r="AC426" i="9"/>
  <c r="AC427" i="9"/>
  <c r="AF427" i="9"/>
  <c r="AG427" i="9" s="1"/>
  <c r="AH427" i="9"/>
  <c r="AE427" i="9" s="1"/>
  <c r="AI427" i="9"/>
  <c r="AD427" i="9" s="1"/>
  <c r="AC428" i="9"/>
  <c r="AH428" i="9"/>
  <c r="AI428" i="9"/>
  <c r="AC429" i="9"/>
  <c r="AI429" i="9" s="1"/>
  <c r="AF429" i="9" s="1"/>
  <c r="AD429" i="9"/>
  <c r="AE429" i="9"/>
  <c r="AH429" i="9"/>
  <c r="AC430" i="9"/>
  <c r="AH430" i="9"/>
  <c r="AI430" i="9"/>
  <c r="AC431" i="9"/>
  <c r="AE431" i="9"/>
  <c r="AF431" i="9"/>
  <c r="AH431" i="9"/>
  <c r="AI431" i="9"/>
  <c r="AD431" i="9" s="1"/>
  <c r="AC432" i="9"/>
  <c r="AI432" i="9" s="1"/>
  <c r="AD432" i="9"/>
  <c r="AE432" i="9"/>
  <c r="AG432" i="9" s="1"/>
  <c r="AF432" i="9"/>
  <c r="AH432" i="9"/>
  <c r="AC433" i="9"/>
  <c r="AI433" i="9" s="1"/>
  <c r="AD433" i="9"/>
  <c r="AE433" i="9"/>
  <c r="AG433" i="9" s="1"/>
  <c r="AF433" i="9"/>
  <c r="AH433" i="9"/>
  <c r="AC434" i="9"/>
  <c r="AD434" i="9"/>
  <c r="AE434" i="9"/>
  <c r="AF434" i="9"/>
  <c r="AG434" i="9"/>
  <c r="AH434" i="9"/>
  <c r="AI434" i="9"/>
  <c r="AC435" i="9"/>
  <c r="AC436" i="9"/>
  <c r="AC437" i="9"/>
  <c r="AH437" i="9"/>
  <c r="AI437" i="9"/>
  <c r="AC438" i="9"/>
  <c r="AI438" i="9" s="1"/>
  <c r="AF438" i="9" s="1"/>
  <c r="AD438" i="9"/>
  <c r="AH438" i="9"/>
  <c r="AE438" i="9" s="1"/>
  <c r="AC439" i="9"/>
  <c r="AH439" i="9" s="1"/>
  <c r="AI439" i="9"/>
  <c r="AC440" i="9"/>
  <c r="AH440" i="9" s="1"/>
  <c r="AI440" i="9"/>
  <c r="AC441" i="9"/>
  <c r="AH441" i="9" s="1"/>
  <c r="AI441" i="9"/>
  <c r="AE441" i="9" s="1"/>
  <c r="AC442" i="9"/>
  <c r="AC443" i="9"/>
  <c r="AH443" i="9" s="1"/>
  <c r="AE443" i="9"/>
  <c r="AI443" i="9"/>
  <c r="AC444" i="9"/>
  <c r="AH444" i="9"/>
  <c r="AI444" i="9"/>
  <c r="AC445" i="9"/>
  <c r="AC446" i="9"/>
  <c r="AC447" i="9"/>
  <c r="AC448" i="9"/>
  <c r="AC449" i="9"/>
  <c r="AF449" i="9"/>
  <c r="AH449" i="9"/>
  <c r="AI449" i="9"/>
  <c r="AE449" i="9" s="1"/>
  <c r="AC450" i="9"/>
  <c r="AI450" i="9" s="1"/>
  <c r="AF450" i="9"/>
  <c r="AC451" i="9"/>
  <c r="AE451" i="9"/>
  <c r="AF451" i="9"/>
  <c r="AG451" i="9"/>
  <c r="AH451" i="9"/>
  <c r="AI451" i="9"/>
  <c r="AD451" i="9" s="1"/>
  <c r="AC452" i="9"/>
  <c r="AE452" i="9"/>
  <c r="AH452" i="9"/>
  <c r="AI452" i="9"/>
  <c r="AC453" i="9"/>
  <c r="AI453" i="9" s="1"/>
  <c r="AD453" i="9" s="1"/>
  <c r="AE453" i="9"/>
  <c r="AF453" i="9"/>
  <c r="AG453" i="9" s="1"/>
  <c r="AH453" i="9"/>
  <c r="AC454" i="9"/>
  <c r="AC455" i="9"/>
  <c r="AF455" i="9"/>
  <c r="AH455" i="9"/>
  <c r="AI455" i="9"/>
  <c r="AC456" i="9"/>
  <c r="AI456" i="9" s="1"/>
  <c r="AF456" i="9" s="1"/>
  <c r="AD456" i="9"/>
  <c r="AH456" i="9"/>
  <c r="AE456" i="9" s="1"/>
  <c r="AG456" i="9" s="1"/>
  <c r="AC457" i="9"/>
  <c r="AC458" i="9"/>
  <c r="AD458" i="9"/>
  <c r="AE458" i="9"/>
  <c r="AF458" i="9"/>
  <c r="AH458" i="9"/>
  <c r="AI458" i="9"/>
  <c r="AC459" i="9"/>
  <c r="AC460" i="9"/>
  <c r="AH460" i="9" s="1"/>
  <c r="AD460" i="9"/>
  <c r="AE460" i="9"/>
  <c r="AI460" i="9"/>
  <c r="AF460" i="9" s="1"/>
  <c r="AG460" i="9" s="1"/>
  <c r="AC461" i="9"/>
  <c r="AF461" i="9"/>
  <c r="AH461" i="9"/>
  <c r="AI461" i="9"/>
  <c r="AC462" i="9"/>
  <c r="AC463" i="9"/>
  <c r="AI463" i="9" s="1"/>
  <c r="AH463" i="9"/>
  <c r="AC464" i="9"/>
  <c r="AH464" i="9"/>
  <c r="AI464" i="9"/>
  <c r="AC465" i="9"/>
  <c r="AI465" i="9" s="1"/>
  <c r="AD465" i="9"/>
  <c r="AC466" i="9"/>
  <c r="AH466" i="9"/>
  <c r="AI466" i="9"/>
  <c r="AC467" i="9"/>
  <c r="AC468" i="9"/>
  <c r="AE468" i="9"/>
  <c r="AF468" i="9"/>
  <c r="AH468" i="9"/>
  <c r="AI468" i="9"/>
  <c r="AD468" i="9" s="1"/>
  <c r="AC469" i="9"/>
  <c r="AF469" i="9"/>
  <c r="AH469" i="9"/>
  <c r="AI469" i="9"/>
  <c r="AC470" i="9"/>
  <c r="AC471" i="9"/>
  <c r="AI471" i="9" s="1"/>
  <c r="AD471" i="9"/>
  <c r="AF471" i="9"/>
  <c r="AG471" i="9" s="1"/>
  <c r="AH471" i="9"/>
  <c r="AE471" i="9" s="1"/>
  <c r="AC472" i="9"/>
  <c r="AE472" i="9"/>
  <c r="AH472" i="9"/>
  <c r="AI472" i="9"/>
  <c r="AD472" i="9" s="1"/>
  <c r="AC473" i="9"/>
  <c r="AI473" i="9" s="1"/>
  <c r="AD473" i="9"/>
  <c r="AH473" i="9"/>
  <c r="AC474" i="9"/>
  <c r="AC475" i="9"/>
  <c r="AH475" i="9"/>
  <c r="AI475" i="9"/>
  <c r="AC476" i="9"/>
  <c r="AC477" i="9"/>
  <c r="AC478" i="9"/>
  <c r="AE478" i="9"/>
  <c r="AG478" i="9" s="1"/>
  <c r="AF478" i="9"/>
  <c r="AH478" i="9"/>
  <c r="AI478" i="9"/>
  <c r="AD478" i="9" s="1"/>
  <c r="AC479" i="9"/>
  <c r="AH479" i="9" s="1"/>
  <c r="AI479" i="9"/>
  <c r="AC480" i="9"/>
  <c r="AC481" i="9"/>
  <c r="AH481" i="9"/>
  <c r="AI481" i="9"/>
  <c r="AC482" i="9"/>
  <c r="AE482" i="9"/>
  <c r="AH482" i="9"/>
  <c r="AI482" i="9"/>
  <c r="AF482" i="9" s="1"/>
  <c r="AC483" i="9"/>
  <c r="AH483" i="9" s="1"/>
  <c r="AI483" i="9"/>
  <c r="AC484" i="9"/>
  <c r="AF484" i="9"/>
  <c r="AH484" i="9"/>
  <c r="AI484" i="9"/>
  <c r="AC485" i="9"/>
  <c r="AH485" i="9" s="1"/>
  <c r="AI485" i="9"/>
  <c r="AC486" i="9"/>
  <c r="AI486" i="9" s="1"/>
  <c r="AH486" i="9"/>
  <c r="AC487" i="9"/>
  <c r="AH487" i="9"/>
  <c r="AI487" i="9"/>
  <c r="AC488" i="9"/>
  <c r="AI488" i="9" s="1"/>
  <c r="AH488" i="9"/>
  <c r="AC489" i="9"/>
  <c r="AH489" i="9"/>
  <c r="AI489" i="9"/>
  <c r="AC490" i="9"/>
  <c r="AH490" i="9" s="1"/>
  <c r="AI490" i="9"/>
  <c r="AC491" i="9"/>
  <c r="AC492" i="9"/>
  <c r="AH492" i="9"/>
  <c r="AI492" i="9"/>
  <c r="AC493" i="9"/>
  <c r="AH493" i="9" s="1"/>
  <c r="AC494" i="9"/>
  <c r="AC495" i="9"/>
  <c r="AC496" i="9"/>
  <c r="AC497" i="9"/>
  <c r="AH497" i="9" s="1"/>
  <c r="AI497" i="9"/>
  <c r="AC498" i="9"/>
  <c r="AD498" i="9"/>
  <c r="AH498" i="9"/>
  <c r="AI498" i="9"/>
  <c r="AC499" i="9"/>
  <c r="AC500" i="9"/>
  <c r="AE500" i="9"/>
  <c r="AH500" i="9"/>
  <c r="AI500" i="9"/>
  <c r="AC501" i="9"/>
  <c r="AH501" i="9" s="1"/>
  <c r="AI501" i="9"/>
  <c r="AC502" i="9"/>
  <c r="AC503" i="9"/>
  <c r="AH503" i="9"/>
  <c r="AI503" i="9"/>
  <c r="AC504" i="9"/>
  <c r="AH504" i="9" s="1"/>
  <c r="AC505" i="9"/>
  <c r="AE505" i="9"/>
  <c r="AF505" i="9"/>
  <c r="AH505" i="9"/>
  <c r="AI505" i="9"/>
  <c r="AD505" i="9" s="1"/>
  <c r="AC506" i="9"/>
  <c r="AH506" i="9"/>
  <c r="AI506" i="9"/>
  <c r="AC507" i="9"/>
  <c r="AH507" i="9"/>
  <c r="AI507" i="9"/>
  <c r="AC508" i="9"/>
  <c r="AH508" i="9" s="1"/>
  <c r="AD508" i="9"/>
  <c r="AE508" i="9"/>
  <c r="AG508" i="9" s="1"/>
  <c r="AI508" i="9"/>
  <c r="AF508" i="9" s="1"/>
  <c r="AC509" i="9"/>
  <c r="AH509" i="9"/>
  <c r="AI509" i="9"/>
  <c r="AC510" i="9"/>
  <c r="AF510" i="9"/>
  <c r="AH510" i="9"/>
  <c r="AI510" i="9"/>
  <c r="AC511" i="9"/>
  <c r="AI511" i="9" s="1"/>
  <c r="AD511" i="9"/>
  <c r="AF511" i="9"/>
  <c r="AH511" i="9"/>
  <c r="AE511" i="9" s="1"/>
  <c r="AC512" i="9"/>
  <c r="AH512" i="9"/>
  <c r="AI512" i="9"/>
  <c r="AC513" i="9"/>
  <c r="AH513" i="9" s="1"/>
  <c r="AE513" i="9"/>
  <c r="AI513" i="9"/>
  <c r="AC514" i="9"/>
  <c r="AC515" i="9"/>
  <c r="AH515" i="9" s="1"/>
  <c r="AI515" i="9"/>
  <c r="AC516" i="9"/>
  <c r="AH516" i="9" s="1"/>
  <c r="AI516" i="9"/>
  <c r="AC517" i="9"/>
  <c r="AH517" i="9" s="1"/>
  <c r="AF517" i="9"/>
  <c r="AI517" i="9"/>
  <c r="AD517" i="9" s="1"/>
  <c r="AC518" i="9"/>
  <c r="AC519" i="9"/>
  <c r="AH519" i="9"/>
  <c r="AI519" i="9"/>
  <c r="AC520" i="9"/>
  <c r="AI520" i="9" s="1"/>
  <c r="AF520" i="9" s="1"/>
  <c r="AC521" i="9"/>
  <c r="AC522" i="9"/>
  <c r="AE522" i="9"/>
  <c r="AH522" i="9"/>
  <c r="AI522" i="9"/>
  <c r="AD522" i="9" s="1"/>
  <c r="AC523" i="9"/>
  <c r="AC524" i="9"/>
  <c r="AI524" i="9" s="1"/>
  <c r="AH524" i="9"/>
  <c r="AC525" i="9"/>
  <c r="AF525" i="9"/>
  <c r="AH525" i="9"/>
  <c r="AI525" i="9"/>
  <c r="AC526" i="9"/>
  <c r="AH526" i="9"/>
  <c r="AI526" i="9"/>
  <c r="AC527" i="9"/>
  <c r="AC528" i="9"/>
  <c r="AH528" i="9"/>
  <c r="AI528" i="9"/>
  <c r="AC529" i="9"/>
  <c r="AF529" i="9"/>
  <c r="AH529" i="9"/>
  <c r="AI529" i="9"/>
  <c r="AD529" i="9" s="1"/>
  <c r="AC530" i="9"/>
  <c r="AI530" i="9" s="1"/>
  <c r="AD530" i="9"/>
  <c r="AH530" i="9"/>
  <c r="AC531" i="9"/>
  <c r="AI531" i="9" s="1"/>
  <c r="AD531" i="9"/>
  <c r="AF531" i="9"/>
  <c r="AG531" i="9"/>
  <c r="AH531" i="9"/>
  <c r="AE531" i="9" s="1"/>
  <c r="AC532" i="9"/>
  <c r="AD532" i="9"/>
  <c r="AE532" i="9"/>
  <c r="AG532" i="9"/>
  <c r="AH532" i="9"/>
  <c r="AI532" i="9"/>
  <c r="AF532" i="9" s="1"/>
  <c r="AC533" i="9"/>
  <c r="AC534" i="9"/>
  <c r="AC535" i="9"/>
  <c r="AD535" i="9"/>
  <c r="AH535" i="9"/>
  <c r="AI535" i="9"/>
  <c r="AC536" i="9"/>
  <c r="AH536" i="9" s="1"/>
  <c r="AE536" i="9"/>
  <c r="AF536" i="9"/>
  <c r="AG536" i="9" s="1"/>
  <c r="AI536" i="9"/>
  <c r="AD536" i="9" s="1"/>
  <c r="AC537" i="9"/>
  <c r="AH537" i="9" s="1"/>
  <c r="AI537" i="9"/>
  <c r="AC538" i="9"/>
  <c r="AI538" i="9" s="1"/>
  <c r="AD538" i="9"/>
  <c r="AC539" i="9"/>
  <c r="AD539" i="9"/>
  <c r="AE539" i="9"/>
  <c r="AG539" i="9" s="1"/>
  <c r="AF539" i="9"/>
  <c r="AH539" i="9"/>
  <c r="AI539" i="9"/>
  <c r="AC540" i="9"/>
  <c r="AC541" i="9"/>
  <c r="AI541" i="9" s="1"/>
  <c r="AD541" i="9"/>
  <c r="AG541" i="9" s="1"/>
  <c r="AE541" i="9"/>
  <c r="AF541" i="9"/>
  <c r="AH541" i="9"/>
  <c r="AC542" i="9"/>
  <c r="AH542" i="9"/>
  <c r="AI542" i="9"/>
  <c r="AC543" i="9"/>
  <c r="AC544" i="9"/>
  <c r="AD544" i="9"/>
  <c r="AE544" i="9"/>
  <c r="AH544" i="9"/>
  <c r="AI544" i="9"/>
  <c r="AF544" i="9" s="1"/>
  <c r="AC545" i="9"/>
  <c r="AC546" i="9"/>
  <c r="AI546" i="9" s="1"/>
  <c r="AF546" i="9"/>
  <c r="AH546" i="9"/>
  <c r="AC547" i="9"/>
  <c r="AF547" i="9"/>
  <c r="AH547" i="9"/>
  <c r="AE547" i="9" s="1"/>
  <c r="AI547" i="9"/>
  <c r="AD547" i="9" s="1"/>
  <c r="AC548" i="9"/>
  <c r="AC549" i="9"/>
  <c r="AE549" i="9"/>
  <c r="AG549" i="9" s="1"/>
  <c r="AF549" i="9"/>
  <c r="AH549" i="9"/>
  <c r="AI549" i="9"/>
  <c r="AD549" i="9" s="1"/>
  <c r="AC550" i="9"/>
  <c r="AF550" i="9"/>
  <c r="AH550" i="9"/>
  <c r="AI550" i="9"/>
  <c r="AC551" i="9"/>
  <c r="AC552" i="9"/>
  <c r="AD552" i="9"/>
  <c r="AF552" i="9"/>
  <c r="AH552" i="9"/>
  <c r="AE552" i="9" s="1"/>
  <c r="AI552" i="9"/>
  <c r="AC553" i="9"/>
  <c r="AH553" i="9"/>
  <c r="AI553" i="9"/>
  <c r="AC554" i="9"/>
  <c r="AC555" i="9"/>
  <c r="AI555" i="9" s="1"/>
  <c r="AH555" i="9"/>
  <c r="AC556" i="9"/>
  <c r="AF556" i="9"/>
  <c r="AH556" i="9"/>
  <c r="AI556" i="9"/>
  <c r="AC557" i="9"/>
  <c r="AH557" i="9" s="1"/>
  <c r="AD557" i="9"/>
  <c r="AE557" i="9"/>
  <c r="AI557" i="9"/>
  <c r="AF557" i="9" s="1"/>
  <c r="AC558" i="9"/>
  <c r="AC559" i="9"/>
  <c r="AH559" i="9"/>
  <c r="AI559" i="9"/>
  <c r="AC560" i="9"/>
  <c r="AC561" i="9"/>
  <c r="AF561" i="9"/>
  <c r="AH561" i="9"/>
  <c r="AE561" i="9" s="1"/>
  <c r="AG561" i="9" s="1"/>
  <c r="AI561" i="9"/>
  <c r="AD561" i="9" s="1"/>
  <c r="AC562" i="9"/>
  <c r="AC563" i="9"/>
  <c r="AH563" i="9"/>
  <c r="AI563" i="9"/>
  <c r="AC564" i="9"/>
  <c r="AC565" i="9"/>
  <c r="AH565" i="9"/>
  <c r="AI565" i="9"/>
  <c r="AC566" i="9"/>
  <c r="AH566" i="9"/>
  <c r="AI566" i="9"/>
  <c r="AC567" i="9"/>
  <c r="AC568" i="9"/>
  <c r="AF568" i="9"/>
  <c r="AH568" i="9"/>
  <c r="AI568" i="9"/>
  <c r="AC569" i="9"/>
  <c r="AC570" i="9"/>
  <c r="AI570" i="9" s="1"/>
  <c r="AD570" i="9"/>
  <c r="AF570" i="9"/>
  <c r="AG570" i="9" s="1"/>
  <c r="AH570" i="9"/>
  <c r="AE570" i="9" s="1"/>
  <c r="AC571" i="9"/>
  <c r="AH571" i="9"/>
  <c r="AI571" i="9"/>
  <c r="AC572" i="9"/>
  <c r="AI572" i="9" s="1"/>
  <c r="AH572" i="9"/>
  <c r="AC573" i="9"/>
  <c r="AC574" i="9"/>
  <c r="AE574" i="9"/>
  <c r="AH574" i="9"/>
  <c r="AI574" i="9"/>
  <c r="AC575" i="9"/>
  <c r="AH575" i="9" s="1"/>
  <c r="AC576" i="9"/>
  <c r="AC577" i="9"/>
  <c r="AH577" i="9" s="1"/>
  <c r="AI577" i="9"/>
  <c r="AC578" i="9"/>
  <c r="AC579" i="9"/>
  <c r="AH579" i="9" s="1"/>
  <c r="AD579" i="9"/>
  <c r="AI579" i="9"/>
  <c r="AF579" i="9" s="1"/>
  <c r="AC580" i="9"/>
  <c r="AH580" i="9" s="1"/>
  <c r="AE580" i="9"/>
  <c r="AF580" i="9"/>
  <c r="AG580" i="9" s="1"/>
  <c r="AI580" i="9"/>
  <c r="AD580" i="9" s="1"/>
  <c r="AC581" i="9"/>
  <c r="AH581" i="9"/>
  <c r="AI581" i="9"/>
  <c r="AC582" i="9"/>
  <c r="AH582" i="9"/>
  <c r="AI582" i="9"/>
  <c r="AC583" i="9"/>
  <c r="AD583" i="9"/>
  <c r="AH583" i="9"/>
  <c r="AI583" i="9"/>
  <c r="AE583" i="9" s="1"/>
  <c r="AC584" i="9"/>
  <c r="AH584" i="9" s="1"/>
  <c r="AI584" i="9"/>
  <c r="AC585" i="9"/>
  <c r="AC586" i="9"/>
  <c r="AD586" i="9"/>
  <c r="AH586" i="9"/>
  <c r="AI586" i="9"/>
  <c r="AC587" i="9"/>
  <c r="AC588" i="9"/>
  <c r="AF588" i="9"/>
  <c r="AH588" i="9"/>
  <c r="AI588" i="9"/>
  <c r="AC589" i="9"/>
  <c r="AH589" i="9"/>
  <c r="AI589" i="9"/>
  <c r="AC590" i="9"/>
  <c r="AI590" i="9" s="1"/>
  <c r="AD590" i="9"/>
  <c r="AF590" i="9"/>
  <c r="AC591" i="9"/>
  <c r="AF591" i="9"/>
  <c r="AH591" i="9"/>
  <c r="AE591" i="9" s="1"/>
  <c r="AG591" i="9" s="1"/>
  <c r="AI591" i="9"/>
  <c r="AD591" i="9" s="1"/>
  <c r="AC592" i="9"/>
  <c r="AH592" i="9"/>
  <c r="AI592" i="9"/>
  <c r="AC593" i="9"/>
  <c r="AC594" i="9"/>
  <c r="AH594" i="9"/>
  <c r="AI594" i="9"/>
  <c r="AC595" i="9"/>
  <c r="AH595" i="9" s="1"/>
  <c r="AI595" i="9"/>
  <c r="AC596" i="9"/>
  <c r="AC597" i="9"/>
  <c r="AH597" i="9" s="1"/>
  <c r="AI597" i="9"/>
  <c r="AC598" i="9"/>
  <c r="AC599" i="9"/>
  <c r="AH599" i="9" s="1"/>
  <c r="AD599" i="9"/>
  <c r="AI599" i="9"/>
  <c r="AC600" i="9"/>
  <c r="AH600" i="9"/>
  <c r="AI600" i="9"/>
  <c r="AC601" i="9"/>
  <c r="AC602" i="9"/>
  <c r="AH602" i="9"/>
  <c r="AI602" i="9"/>
  <c r="AC603" i="9"/>
  <c r="AC604" i="9"/>
  <c r="AD604" i="9"/>
  <c r="AH604" i="9"/>
  <c r="AI604" i="9"/>
  <c r="AE604" i="9" s="1"/>
  <c r="AC605" i="9"/>
  <c r="AH605" i="9"/>
  <c r="AI605" i="9"/>
  <c r="AC606" i="9"/>
  <c r="AH606" i="9"/>
  <c r="AI606" i="9"/>
  <c r="AC607" i="9"/>
  <c r="AI607" i="9" s="1"/>
  <c r="AC608" i="9"/>
  <c r="AF608" i="9"/>
  <c r="AH608" i="9"/>
  <c r="AI608" i="9"/>
  <c r="AC609" i="9"/>
  <c r="AC610" i="9"/>
  <c r="AC611" i="9"/>
  <c r="AE611" i="9"/>
  <c r="AF611" i="9"/>
  <c r="AG611" i="9"/>
  <c r="AH611" i="9"/>
  <c r="AI611" i="9"/>
  <c r="AD611" i="9" s="1"/>
  <c r="AC612" i="9"/>
  <c r="AH612" i="9"/>
  <c r="AI612" i="9"/>
  <c r="AC613" i="9"/>
  <c r="AC614" i="9"/>
  <c r="AD614" i="9"/>
  <c r="AF614" i="9"/>
  <c r="AH614" i="9"/>
  <c r="AE614" i="9" s="1"/>
  <c r="AG614" i="9" s="1"/>
  <c r="AI614" i="9"/>
  <c r="AC615" i="9"/>
  <c r="AH615" i="9"/>
  <c r="AE615" i="9" s="1"/>
  <c r="AI615" i="9"/>
  <c r="AC616" i="9"/>
  <c r="AC617" i="9"/>
  <c r="AC618" i="9"/>
  <c r="AH618" i="9" s="1"/>
  <c r="AI618" i="9"/>
  <c r="AC619" i="9"/>
  <c r="AH619" i="9" s="1"/>
  <c r="AI619" i="9"/>
  <c r="AC620" i="9"/>
  <c r="AC621" i="9"/>
  <c r="AH621" i="9" s="1"/>
  <c r="AC622" i="9"/>
  <c r="AH622" i="9"/>
  <c r="AI622" i="9"/>
  <c r="AC623" i="9"/>
  <c r="AD623" i="9"/>
  <c r="AE623" i="9"/>
  <c r="AG623" i="9"/>
  <c r="AH623" i="9"/>
  <c r="AI623" i="9"/>
  <c r="AF623" i="9" s="1"/>
  <c r="AC624" i="9"/>
  <c r="AC625" i="9"/>
  <c r="AH625" i="9"/>
  <c r="AI625" i="9"/>
  <c r="AC626" i="9"/>
  <c r="AH626" i="9"/>
  <c r="AI626" i="9"/>
  <c r="AC627" i="9"/>
  <c r="AI627" i="9" s="1"/>
  <c r="AD627" i="9"/>
  <c r="AE627" i="9"/>
  <c r="AF627" i="9"/>
  <c r="AH627" i="9"/>
  <c r="AC628" i="9"/>
  <c r="AH628" i="9"/>
  <c r="AI628" i="9"/>
  <c r="AC629" i="9"/>
  <c r="AH629" i="9" s="1"/>
  <c r="AI629" i="9"/>
  <c r="AC630" i="9"/>
  <c r="AI630" i="9" s="1"/>
  <c r="AD630" i="9" s="1"/>
  <c r="AE630" i="9"/>
  <c r="AF630" i="9"/>
  <c r="AH630" i="9"/>
  <c r="AC631" i="9"/>
  <c r="AH631" i="9"/>
  <c r="AI631" i="9"/>
  <c r="AC632" i="9"/>
  <c r="AD632" i="9"/>
  <c r="AE632" i="9"/>
  <c r="AF632" i="9"/>
  <c r="AH632" i="9"/>
  <c r="AI632" i="9"/>
  <c r="AC633" i="9"/>
  <c r="AC634" i="9"/>
  <c r="AD634" i="9"/>
  <c r="AE634" i="9"/>
  <c r="AF634" i="9"/>
  <c r="AH634" i="9"/>
  <c r="AI634" i="9"/>
  <c r="AC635" i="9"/>
  <c r="AI635" i="9" s="1"/>
  <c r="AH635" i="9"/>
  <c r="AC636" i="9"/>
  <c r="AC637" i="9"/>
  <c r="AI637" i="9" s="1"/>
  <c r="AD637" i="9"/>
  <c r="AF637" i="9"/>
  <c r="AH637" i="9"/>
  <c r="AE637" i="9" s="1"/>
  <c r="AG637" i="9" s="1"/>
  <c r="AC638" i="9"/>
  <c r="AH638" i="9"/>
  <c r="AI638" i="9"/>
  <c r="AC639" i="9"/>
  <c r="AC640" i="9"/>
  <c r="AH640" i="9" s="1"/>
  <c r="AE640" i="9"/>
  <c r="AI640" i="9"/>
  <c r="AF640" i="9" s="1"/>
  <c r="AC641" i="9"/>
  <c r="AH641" i="9" s="1"/>
  <c r="AI641" i="9"/>
  <c r="AC642" i="9"/>
  <c r="AC643" i="9"/>
  <c r="AD643" i="9"/>
  <c r="AF643" i="9"/>
  <c r="AH643" i="9"/>
  <c r="AE643" i="9" s="1"/>
  <c r="AG643" i="9" s="1"/>
  <c r="AI643" i="9"/>
  <c r="AC644" i="9"/>
  <c r="AC645" i="9"/>
  <c r="AH645" i="9"/>
  <c r="AI645" i="9"/>
  <c r="AC646" i="9"/>
  <c r="AH646" i="9"/>
  <c r="AI646" i="9"/>
  <c r="AC647" i="9"/>
  <c r="AC648" i="9"/>
  <c r="AF648" i="9"/>
  <c r="AH648" i="9"/>
  <c r="AI648" i="9"/>
  <c r="AC649" i="9"/>
  <c r="AC650" i="9"/>
  <c r="AI650" i="9" s="1"/>
  <c r="AD650" i="9" s="1"/>
  <c r="AF650" i="9"/>
  <c r="AH650" i="9"/>
  <c r="AE650" i="9" s="1"/>
  <c r="AC651" i="9"/>
  <c r="AH651" i="9"/>
  <c r="AI651" i="9"/>
  <c r="AC652" i="9"/>
  <c r="AH652" i="9"/>
  <c r="AI652" i="9"/>
  <c r="AC653" i="9"/>
  <c r="AC654" i="9"/>
  <c r="AH654" i="9"/>
  <c r="AI654" i="9"/>
  <c r="AC655" i="9"/>
  <c r="AC656" i="9"/>
  <c r="AC657" i="9"/>
  <c r="AC658" i="9"/>
  <c r="AH658" i="9" s="1"/>
  <c r="AI658" i="9"/>
  <c r="AC659" i="9"/>
  <c r="AC660" i="9"/>
  <c r="AI660" i="9" s="1"/>
  <c r="AD660" i="9"/>
  <c r="AE660" i="9"/>
  <c r="AF660" i="9"/>
  <c r="AH660" i="9"/>
  <c r="AC661" i="9"/>
  <c r="AH661" i="9"/>
  <c r="AI661" i="9"/>
  <c r="AC662" i="9"/>
  <c r="AH662" i="9"/>
  <c r="AI662" i="9"/>
  <c r="AC663" i="9"/>
  <c r="AI663" i="9" s="1"/>
  <c r="AH663" i="9"/>
  <c r="AC664" i="9"/>
  <c r="AC665" i="9"/>
  <c r="AH665" i="9" s="1"/>
  <c r="AI665" i="9"/>
  <c r="AC666" i="9"/>
  <c r="AC667" i="9"/>
  <c r="AH667" i="9" s="1"/>
  <c r="AI667" i="9"/>
  <c r="AC668" i="9"/>
  <c r="AF668" i="9"/>
  <c r="AH668" i="9"/>
  <c r="AI668" i="9"/>
  <c r="AC669" i="9"/>
  <c r="AD669" i="9"/>
  <c r="AE669" i="9"/>
  <c r="AF669" i="9"/>
  <c r="AG669" i="9"/>
  <c r="AH669" i="9"/>
  <c r="AI669" i="9"/>
  <c r="AC670" i="9"/>
  <c r="AC671" i="9"/>
  <c r="AH671" i="9"/>
  <c r="AI671" i="9"/>
  <c r="AC672" i="9"/>
  <c r="AH672" i="9" s="1"/>
  <c r="AI672" i="9"/>
  <c r="AC673" i="9"/>
  <c r="AC674" i="9"/>
  <c r="AF674" i="9"/>
  <c r="AH674" i="9"/>
  <c r="AI674" i="9"/>
  <c r="AC675" i="9"/>
  <c r="AE675" i="9"/>
  <c r="AF675" i="9"/>
  <c r="AH675" i="9"/>
  <c r="AI675" i="9"/>
  <c r="AD675" i="9" s="1"/>
  <c r="AC676" i="9"/>
  <c r="AC677" i="9"/>
  <c r="AH677" i="9" s="1"/>
  <c r="AI677" i="9"/>
  <c r="AC678" i="9"/>
  <c r="AI678" i="9" s="1"/>
  <c r="AH678" i="9"/>
  <c r="AC679" i="9"/>
  <c r="AH679" i="9" s="1"/>
  <c r="AI679" i="9"/>
  <c r="AC680" i="9"/>
  <c r="AC681" i="9"/>
  <c r="AH681" i="9"/>
  <c r="AI681" i="9"/>
  <c r="AC682" i="9"/>
  <c r="AH682" i="9"/>
  <c r="AI682" i="9"/>
  <c r="AC683" i="9"/>
  <c r="AI683" i="9" s="1"/>
  <c r="AH683" i="9"/>
  <c r="AC684" i="9"/>
  <c r="AH684" i="9"/>
  <c r="AI684" i="9"/>
  <c r="AC685" i="9"/>
  <c r="AC686" i="9"/>
  <c r="AH686" i="9"/>
  <c r="AI686" i="9"/>
  <c r="AC687" i="9"/>
  <c r="AC688" i="9"/>
  <c r="AF688" i="9"/>
  <c r="AH688" i="9"/>
  <c r="AI688" i="9"/>
  <c r="AC689" i="9"/>
  <c r="AC690" i="9"/>
  <c r="AC691" i="9"/>
  <c r="AF691" i="9"/>
  <c r="AG691" i="9" s="1"/>
  <c r="AH691" i="9"/>
  <c r="AE691" i="9" s="1"/>
  <c r="AI691" i="9"/>
  <c r="AD691" i="9" s="1"/>
  <c r="AC692" i="9"/>
  <c r="AE692" i="9"/>
  <c r="AG692" i="9" s="1"/>
  <c r="AF692" i="9"/>
  <c r="AH692" i="9"/>
  <c r="AI692" i="9"/>
  <c r="AD692" i="9" s="1"/>
  <c r="AC693" i="9"/>
  <c r="AC694" i="9"/>
  <c r="AD694" i="9"/>
  <c r="AF694" i="9"/>
  <c r="AH694" i="9"/>
  <c r="AE694" i="9" s="1"/>
  <c r="AI694" i="9"/>
  <c r="AC695" i="9"/>
  <c r="AC696" i="9"/>
  <c r="AC697" i="9"/>
  <c r="AH697" i="9"/>
  <c r="AI697" i="9"/>
  <c r="AC698" i="9"/>
  <c r="AH698" i="9" s="1"/>
  <c r="AI698" i="9"/>
  <c r="AC699" i="9"/>
  <c r="AC700" i="9"/>
  <c r="AH700" i="9"/>
  <c r="AI700" i="9"/>
  <c r="AC701" i="9"/>
  <c r="AF701" i="9"/>
  <c r="AH701" i="9"/>
  <c r="AI701" i="9"/>
  <c r="AC702" i="9"/>
  <c r="AC703" i="9"/>
  <c r="AC704" i="9"/>
  <c r="AC705" i="9"/>
  <c r="AH705" i="9"/>
  <c r="AI705" i="9"/>
  <c r="AC706" i="9"/>
  <c r="AI706" i="9" s="1"/>
  <c r="AD706" i="9"/>
  <c r="AE706" i="9"/>
  <c r="AG706" i="9" s="1"/>
  <c r="AF706" i="9"/>
  <c r="AH706" i="9"/>
  <c r="AC707" i="9"/>
  <c r="AF707" i="9"/>
  <c r="AH707" i="9"/>
  <c r="AI707" i="9"/>
  <c r="AD707" i="9" s="1"/>
  <c r="AC708" i="9"/>
  <c r="AF708" i="9"/>
  <c r="AH708" i="9"/>
  <c r="AI708" i="9"/>
  <c r="AC709" i="9"/>
  <c r="AC710" i="9"/>
  <c r="AI710" i="9" s="1"/>
  <c r="AD710" i="9"/>
  <c r="AF710" i="9"/>
  <c r="AG710" i="9"/>
  <c r="AH710" i="9"/>
  <c r="AE710" i="9" s="1"/>
  <c r="AC711" i="9"/>
  <c r="AE711" i="9"/>
  <c r="AF711" i="9"/>
  <c r="AH711" i="9"/>
  <c r="AI711" i="9"/>
  <c r="AD711" i="9" s="1"/>
  <c r="AC712" i="9"/>
  <c r="AF712" i="9"/>
  <c r="AH712" i="9"/>
  <c r="AI712" i="9"/>
  <c r="AC713" i="9"/>
  <c r="AC714" i="9"/>
  <c r="AH714" i="9"/>
  <c r="AI714" i="9"/>
  <c r="AC715" i="9"/>
  <c r="AH715" i="9" s="1"/>
  <c r="AI715" i="9"/>
  <c r="AC716" i="9"/>
  <c r="AC717" i="9"/>
  <c r="AD717" i="9"/>
  <c r="AF717" i="9"/>
  <c r="AG717" i="9" s="1"/>
  <c r="AH717" i="9"/>
  <c r="AI717" i="9"/>
  <c r="AE717" i="9" s="1"/>
  <c r="AC718" i="9"/>
  <c r="AH718" i="9" s="1"/>
  <c r="AC719" i="9"/>
  <c r="AH719" i="9" s="1"/>
  <c r="AI719" i="9"/>
  <c r="AC720" i="9"/>
  <c r="AF720" i="9"/>
  <c r="AH720" i="9"/>
  <c r="AI720" i="9"/>
  <c r="AC721" i="9"/>
  <c r="AF721" i="9"/>
  <c r="AG721" i="9" s="1"/>
  <c r="AH721" i="9"/>
  <c r="AE721" i="9" s="1"/>
  <c r="AI721" i="9"/>
  <c r="AD721" i="9" s="1"/>
  <c r="AC722" i="9"/>
  <c r="AI722" i="9" s="1"/>
  <c r="AH722" i="9"/>
  <c r="AC723" i="9"/>
  <c r="AH723" i="9"/>
  <c r="AI723" i="9"/>
  <c r="AC724" i="9"/>
  <c r="AH724" i="9" s="1"/>
  <c r="AD724" i="9"/>
  <c r="AI724" i="9"/>
  <c r="AC725" i="9"/>
  <c r="AI725" i="9" s="1"/>
  <c r="AH725" i="9"/>
  <c r="AC726" i="9"/>
  <c r="AC727" i="9"/>
  <c r="AI727" i="9" s="1"/>
  <c r="AH727" i="9"/>
  <c r="AC728" i="9"/>
  <c r="AF728" i="9"/>
  <c r="AH728" i="9"/>
  <c r="AI728" i="9"/>
  <c r="AC729" i="9"/>
  <c r="AC730" i="9"/>
  <c r="AI730" i="9" s="1"/>
  <c r="AD730" i="9"/>
  <c r="AE730" i="9"/>
  <c r="AF730" i="9"/>
  <c r="AG730" i="9" s="1"/>
  <c r="AH730" i="9"/>
  <c r="AC731" i="9"/>
  <c r="AH731" i="9"/>
  <c r="AI731" i="9"/>
  <c r="AC732" i="9"/>
  <c r="AC733" i="9"/>
  <c r="AC734" i="9"/>
  <c r="AH734" i="9"/>
  <c r="AI734" i="9"/>
  <c r="AC735" i="9"/>
  <c r="AH735" i="9" s="1"/>
  <c r="AC736" i="9"/>
  <c r="AC737" i="9"/>
  <c r="AI737" i="9" s="1"/>
  <c r="AD737" i="9"/>
  <c r="AF737" i="9"/>
  <c r="AH737" i="9"/>
  <c r="AE737" i="9" s="1"/>
  <c r="AC738" i="9"/>
  <c r="AH738" i="9"/>
  <c r="AI738" i="9"/>
  <c r="AC739" i="9"/>
  <c r="AC740" i="9"/>
  <c r="AD740" i="9"/>
  <c r="AE740" i="9"/>
  <c r="AF740" i="9"/>
  <c r="AH740" i="9"/>
  <c r="AI740" i="9"/>
  <c r="AC741" i="9"/>
  <c r="AH741" i="9" s="1"/>
  <c r="AE741" i="9"/>
  <c r="AI741" i="9"/>
  <c r="AF741" i="9" s="1"/>
  <c r="AC742" i="9"/>
  <c r="AH742" i="9" s="1"/>
  <c r="AI742" i="9"/>
  <c r="AC743" i="9"/>
  <c r="AH743" i="9"/>
  <c r="AI743" i="9"/>
  <c r="AC744" i="9"/>
  <c r="AI744" i="9" s="1"/>
  <c r="AD744" i="9"/>
  <c r="AE744" i="9"/>
  <c r="AF744" i="9"/>
  <c r="AG744" i="9" s="1"/>
  <c r="AH744" i="9"/>
  <c r="AC745" i="9"/>
  <c r="AH745" i="9"/>
  <c r="AI745" i="9"/>
  <c r="AC746" i="9"/>
  <c r="AI746" i="9" s="1"/>
  <c r="AH746" i="9"/>
  <c r="AC747" i="9"/>
  <c r="AC748" i="9"/>
  <c r="AE748" i="9"/>
  <c r="AF748" i="9"/>
  <c r="AG748" i="9"/>
  <c r="AH748" i="9"/>
  <c r="AI748" i="9"/>
  <c r="AD748" i="9" s="1"/>
  <c r="AC749" i="9"/>
  <c r="AH749" i="9"/>
  <c r="AI749" i="9"/>
  <c r="AC750" i="9"/>
  <c r="AI750" i="9" s="1"/>
  <c r="AD750" i="9"/>
  <c r="AF750" i="9"/>
  <c r="AH750" i="9"/>
  <c r="AC751" i="9"/>
  <c r="AH751" i="9"/>
  <c r="AI751" i="9"/>
  <c r="AC752" i="9"/>
  <c r="AC753" i="9"/>
  <c r="AC754" i="9"/>
  <c r="AD754" i="9"/>
  <c r="AE754" i="9"/>
  <c r="AH754" i="9"/>
  <c r="AI754" i="9"/>
  <c r="AF754" i="9" s="1"/>
  <c r="AC755" i="9"/>
  <c r="AC756" i="9"/>
  <c r="AH756" i="9" s="1"/>
  <c r="AC757" i="9"/>
  <c r="AC758" i="9"/>
  <c r="AH758" i="9" s="1"/>
  <c r="AC759" i="9"/>
  <c r="AH759" i="9"/>
  <c r="AI759" i="9"/>
  <c r="AC760" i="9"/>
  <c r="AF760" i="9"/>
  <c r="AH760" i="9"/>
  <c r="AI760" i="9"/>
  <c r="AC761" i="9"/>
  <c r="AC762" i="9"/>
  <c r="AD762" i="9"/>
  <c r="AH762" i="9"/>
  <c r="AI762" i="9"/>
  <c r="AC763" i="9"/>
  <c r="AC764" i="9"/>
  <c r="AC765" i="9"/>
  <c r="AF765" i="9"/>
  <c r="AH765" i="9"/>
  <c r="AI765" i="9"/>
  <c r="AC766" i="9"/>
  <c r="AE766" i="9"/>
  <c r="AG766" i="9" s="1"/>
  <c r="AF766" i="9"/>
  <c r="AH766" i="9"/>
  <c r="AI766" i="9"/>
  <c r="AD766" i="9" s="1"/>
  <c r="AC767" i="9"/>
  <c r="AI767" i="9" s="1"/>
  <c r="AD767" i="9"/>
  <c r="AF767" i="9"/>
  <c r="AH767" i="9"/>
  <c r="AE767" i="9" s="1"/>
  <c r="AG767" i="9" s="1"/>
  <c r="AC768" i="9"/>
  <c r="AH768" i="9"/>
  <c r="AI768" i="9"/>
  <c r="AC769" i="9"/>
  <c r="AI769" i="9" s="1"/>
  <c r="AD769" i="9"/>
  <c r="AH769" i="9"/>
  <c r="AC770" i="9"/>
  <c r="AC771" i="9"/>
  <c r="AF771" i="9"/>
  <c r="AH771" i="9"/>
  <c r="AI771" i="9"/>
  <c r="AC772" i="9"/>
  <c r="AD772" i="9"/>
  <c r="AF772" i="9"/>
  <c r="AG772" i="9" s="1"/>
  <c r="AH772" i="9"/>
  <c r="AI772" i="9"/>
  <c r="AE772" i="9" s="1"/>
  <c r="AC773" i="9"/>
  <c r="AC774" i="9"/>
  <c r="AH774" i="9"/>
  <c r="AI774" i="9"/>
  <c r="AC775" i="9"/>
  <c r="AD775" i="9"/>
  <c r="AF775" i="9"/>
  <c r="AG775" i="9" s="1"/>
  <c r="AH775" i="9"/>
  <c r="AE775" i="9" s="1"/>
  <c r="AI775" i="9"/>
  <c r="AC776" i="9"/>
  <c r="AH776" i="9" s="1"/>
  <c r="AE776" i="9"/>
  <c r="AI776" i="9"/>
  <c r="AC777" i="9"/>
  <c r="AC778" i="9"/>
  <c r="AF778" i="9"/>
  <c r="AH778" i="9"/>
  <c r="AE778" i="9" s="1"/>
  <c r="AG778" i="9" s="1"/>
  <c r="AI778" i="9"/>
  <c r="AD778" i="9" s="1"/>
  <c r="AC779" i="9"/>
  <c r="AH779" i="9" s="1"/>
  <c r="AI779" i="9"/>
  <c r="AC780" i="9"/>
  <c r="AC781" i="9"/>
  <c r="AC782" i="9"/>
  <c r="AH782" i="9"/>
  <c r="AI782" i="9"/>
  <c r="AC783" i="9"/>
  <c r="AC784" i="9"/>
  <c r="AE784" i="9"/>
  <c r="AH784" i="9"/>
  <c r="AI784" i="9"/>
  <c r="AD784" i="9" s="1"/>
  <c r="AC785" i="9"/>
  <c r="AH785" i="9"/>
  <c r="AI785" i="9"/>
  <c r="AC786" i="9"/>
  <c r="AC787" i="9"/>
  <c r="AF787" i="9"/>
  <c r="AH787" i="9"/>
  <c r="AI787" i="9"/>
  <c r="AC788" i="9"/>
  <c r="AE788" i="9"/>
  <c r="AF788" i="9"/>
  <c r="AG788" i="9" s="1"/>
  <c r="AH788" i="9"/>
  <c r="AI788" i="9"/>
  <c r="AD788" i="9" s="1"/>
  <c r="AC789" i="9"/>
  <c r="AC790" i="9"/>
  <c r="AI790" i="9" s="1"/>
  <c r="AD790" i="9"/>
  <c r="AG790" i="9" s="1"/>
  <c r="AE790" i="9"/>
  <c r="AF790" i="9"/>
  <c r="AH790" i="9"/>
  <c r="AC791" i="9"/>
  <c r="AD791" i="9"/>
  <c r="AF791" i="9"/>
  <c r="AG791" i="9"/>
  <c r="AH791" i="9"/>
  <c r="AE791" i="9" s="1"/>
  <c r="AI791" i="9"/>
  <c r="AC792" i="9"/>
  <c r="AC793" i="9"/>
  <c r="AC794" i="9"/>
  <c r="AD794" i="9"/>
  <c r="AE794" i="9"/>
  <c r="AH794" i="9"/>
  <c r="AI794" i="9"/>
  <c r="AF794" i="9" s="1"/>
  <c r="AG794" i="9" s="1"/>
  <c r="AC795" i="9"/>
  <c r="AI795" i="9" s="1"/>
  <c r="AH795" i="9"/>
  <c r="AC796" i="9"/>
  <c r="AH796" i="9" s="1"/>
  <c r="AE796" i="9"/>
  <c r="AI796" i="9"/>
  <c r="AC797" i="9"/>
  <c r="AC798" i="9"/>
  <c r="AC799" i="9"/>
  <c r="AF799" i="9"/>
  <c r="AH799" i="9"/>
  <c r="AI799" i="9"/>
  <c r="AC800" i="9"/>
  <c r="AI800" i="9" s="1"/>
  <c r="AD800" i="9"/>
  <c r="AE800" i="9"/>
  <c r="AG800" i="9" s="1"/>
  <c r="AF800" i="9"/>
  <c r="AH800" i="9"/>
  <c r="AC801" i="9"/>
  <c r="AF801" i="9"/>
  <c r="AH801" i="9"/>
  <c r="AE801" i="9" s="1"/>
  <c r="AG801" i="9" s="1"/>
  <c r="AI801" i="9"/>
  <c r="AD801" i="9" s="1"/>
  <c r="AC802" i="9"/>
  <c r="AH802" i="9"/>
  <c r="AI802" i="9"/>
  <c r="AC803" i="9"/>
  <c r="AC804" i="9"/>
  <c r="AC805" i="9"/>
  <c r="AH805" i="9"/>
  <c r="AI805" i="9"/>
  <c r="AC806" i="9"/>
  <c r="AD806" i="9"/>
  <c r="AF806" i="9"/>
  <c r="AH806" i="9"/>
  <c r="AI806" i="9"/>
  <c r="AE806" i="9" s="1"/>
  <c r="AG806" i="9" s="1"/>
  <c r="AC807" i="9"/>
  <c r="AC808" i="9"/>
  <c r="AH808" i="9"/>
  <c r="AI808" i="9"/>
  <c r="AC809" i="9"/>
  <c r="AH809" i="9"/>
  <c r="AI809" i="9"/>
  <c r="AC810" i="9"/>
  <c r="AF810" i="9"/>
  <c r="AH810" i="9"/>
  <c r="AI810" i="9"/>
  <c r="AD810" i="9" s="1"/>
  <c r="AC811" i="9"/>
  <c r="AH811" i="9"/>
  <c r="AI811" i="9"/>
  <c r="AC812" i="9"/>
  <c r="AI812" i="9" s="1"/>
  <c r="AH812" i="9"/>
  <c r="AC813" i="9"/>
  <c r="AI813" i="9" s="1"/>
  <c r="AD813" i="9"/>
  <c r="AG813" i="9" s="1"/>
  <c r="AF813" i="9"/>
  <c r="AH813" i="9"/>
  <c r="AE813" i="9" s="1"/>
  <c r="AC814" i="9"/>
  <c r="AF814" i="9"/>
  <c r="AH814" i="9"/>
  <c r="AI814" i="9"/>
  <c r="AC815" i="9"/>
  <c r="AH815" i="9"/>
  <c r="AI815" i="9"/>
  <c r="AC816" i="9"/>
  <c r="AH816" i="9" s="1"/>
  <c r="AD816" i="9"/>
  <c r="AE816" i="9"/>
  <c r="AI816" i="9"/>
  <c r="AF816" i="9" s="1"/>
  <c r="AG816" i="9" s="1"/>
  <c r="AC817" i="9"/>
  <c r="AH817" i="9"/>
  <c r="AI817" i="9"/>
  <c r="AC818" i="9"/>
  <c r="AH818" i="9" s="1"/>
  <c r="AI818" i="9"/>
  <c r="AC819" i="9"/>
  <c r="AH819" i="9"/>
  <c r="AI819" i="9"/>
  <c r="AC820" i="9"/>
  <c r="AF820" i="9"/>
  <c r="AH820" i="9"/>
  <c r="AI820" i="9"/>
  <c r="AC821" i="9"/>
  <c r="AC822" i="9"/>
  <c r="AC823" i="9"/>
  <c r="AH823" i="9"/>
  <c r="AI823" i="9"/>
  <c r="AC824" i="9"/>
  <c r="AC825" i="9"/>
  <c r="AC826" i="9"/>
  <c r="AI826" i="9" s="1"/>
  <c r="AD826" i="9"/>
  <c r="AH826" i="9"/>
  <c r="AC827" i="9"/>
  <c r="AC828" i="9"/>
  <c r="AH828" i="9" s="1"/>
  <c r="AE828" i="9"/>
  <c r="AF828" i="9"/>
  <c r="AG828" i="9" s="1"/>
  <c r="AI828" i="9"/>
  <c r="AD828" i="9" s="1"/>
  <c r="AC829" i="9"/>
  <c r="AC830" i="9"/>
  <c r="AI830" i="9" s="1"/>
  <c r="AD830" i="9"/>
  <c r="AE830" i="9"/>
  <c r="AF830" i="9"/>
  <c r="AG830" i="9"/>
  <c r="AH830" i="9"/>
  <c r="AC831" i="9"/>
  <c r="AE831" i="9"/>
  <c r="AH831" i="9"/>
  <c r="AI831" i="9"/>
  <c r="AC832" i="9"/>
  <c r="AD832" i="9"/>
  <c r="AH832" i="9"/>
  <c r="AI832" i="9"/>
  <c r="AE832" i="9" s="1"/>
  <c r="AC833" i="9"/>
  <c r="AC834" i="9"/>
  <c r="AH834" i="9"/>
  <c r="AI834" i="9"/>
  <c r="AC835" i="9"/>
  <c r="AD835" i="9"/>
  <c r="AF835" i="9"/>
  <c r="AH835" i="9"/>
  <c r="AE835" i="9" s="1"/>
  <c r="AI835" i="9"/>
  <c r="AC836" i="9"/>
  <c r="AC837" i="9"/>
  <c r="AC838" i="9"/>
  <c r="AC839" i="9"/>
  <c r="AH839" i="9"/>
  <c r="AI839" i="9"/>
  <c r="AC840" i="9"/>
  <c r="AH840" i="9"/>
  <c r="AI840" i="9"/>
  <c r="AC841" i="9"/>
  <c r="AH841" i="9" s="1"/>
  <c r="AI841" i="9"/>
  <c r="AC842" i="9"/>
  <c r="AC843" i="9"/>
  <c r="AD843" i="9"/>
  <c r="AE843" i="9"/>
  <c r="AH843" i="9"/>
  <c r="AI843" i="9"/>
  <c r="AF843" i="9" s="1"/>
  <c r="AC844" i="9"/>
  <c r="AE844" i="9"/>
  <c r="AG844" i="9" s="1"/>
  <c r="AF844" i="9"/>
  <c r="AH844" i="9"/>
  <c r="AI844" i="9"/>
  <c r="AD844" i="9" s="1"/>
  <c r="AC845" i="9"/>
  <c r="AC846" i="9"/>
  <c r="AC847" i="9"/>
  <c r="AH847" i="9" s="1"/>
  <c r="AI847" i="9"/>
  <c r="AC848" i="9"/>
  <c r="AH848" i="9" s="1"/>
  <c r="AC849" i="9"/>
  <c r="AC850" i="9"/>
  <c r="AD850" i="9"/>
  <c r="AE850" i="9"/>
  <c r="AF850" i="9"/>
  <c r="AG850" i="9" s="1"/>
  <c r="AH850" i="9"/>
  <c r="AI850" i="9"/>
  <c r="AC851" i="9"/>
  <c r="AH851" i="9"/>
  <c r="AI851" i="9"/>
  <c r="AC852" i="9"/>
  <c r="AI852" i="9" s="1"/>
  <c r="AH852" i="9"/>
  <c r="AC853" i="9"/>
  <c r="AH853" i="9"/>
  <c r="AI853" i="9"/>
  <c r="AC854" i="9"/>
  <c r="AC855" i="9"/>
  <c r="AF855" i="9"/>
  <c r="AH855" i="9"/>
  <c r="AI855" i="9"/>
  <c r="AC856" i="9"/>
  <c r="AF856" i="9"/>
  <c r="AH856" i="9"/>
  <c r="AI856" i="9"/>
  <c r="AC857" i="9"/>
  <c r="AH857" i="9" s="1"/>
  <c r="AI857" i="9"/>
  <c r="AC858" i="9"/>
  <c r="AF858" i="9"/>
  <c r="AH858" i="9"/>
  <c r="AI858" i="9"/>
  <c r="AC859" i="9"/>
  <c r="AH859" i="9"/>
  <c r="AI859" i="9"/>
  <c r="AC860" i="9"/>
  <c r="AH860" i="9"/>
  <c r="AI860" i="9"/>
  <c r="AC861" i="9"/>
  <c r="AH861" i="9" s="1"/>
  <c r="AE861" i="9"/>
  <c r="AI861" i="9"/>
  <c r="AC862" i="9"/>
  <c r="AI862" i="9" s="1"/>
  <c r="AH862" i="9"/>
  <c r="AC863" i="9"/>
  <c r="AD863" i="9"/>
  <c r="AH863" i="9"/>
  <c r="AI863" i="9"/>
  <c r="AE863" i="9" s="1"/>
  <c r="AC864" i="9"/>
  <c r="AI864" i="9" s="1"/>
  <c r="AF864" i="9" s="1"/>
  <c r="AC865" i="9"/>
  <c r="AC866" i="9"/>
  <c r="AE866" i="9"/>
  <c r="AH866" i="9"/>
  <c r="AI866" i="9"/>
  <c r="AC867" i="9"/>
  <c r="AI867" i="9" s="1"/>
  <c r="AD867" i="9"/>
  <c r="AH867" i="9"/>
  <c r="AC868" i="9"/>
  <c r="AC869" i="9"/>
  <c r="AC870" i="9"/>
  <c r="AI870" i="9" s="1"/>
  <c r="AH870" i="9"/>
  <c r="AC871" i="9"/>
  <c r="AC872" i="9"/>
  <c r="AD872" i="9"/>
  <c r="AE872" i="9"/>
  <c r="AF872" i="9"/>
  <c r="AG872" i="9" s="1"/>
  <c r="AH872" i="9"/>
  <c r="AI872" i="9"/>
  <c r="AC873" i="9"/>
  <c r="AH873" i="9"/>
  <c r="AI873" i="9"/>
  <c r="AC874" i="9"/>
  <c r="AI874" i="9" s="1"/>
  <c r="AD874" i="9"/>
  <c r="AH874" i="9"/>
  <c r="AC875" i="9"/>
  <c r="AE875" i="9"/>
  <c r="AF875" i="9"/>
  <c r="AG875" i="9" s="1"/>
  <c r="AH875" i="9"/>
  <c r="AI875" i="9"/>
  <c r="AD875" i="9" s="1"/>
  <c r="AC876" i="9"/>
  <c r="AH876" i="9"/>
  <c r="AI876" i="9"/>
  <c r="AC877" i="9"/>
  <c r="AF877" i="9"/>
  <c r="AH877" i="9"/>
  <c r="AI877" i="9"/>
  <c r="AC878" i="9"/>
  <c r="AH878" i="9"/>
  <c r="AI878" i="9"/>
  <c r="AC879" i="9"/>
  <c r="AC880" i="9"/>
  <c r="AF880" i="9"/>
  <c r="AH880" i="9"/>
  <c r="AI880" i="9"/>
  <c r="AC881" i="9"/>
  <c r="AH881" i="9"/>
  <c r="AI881" i="9"/>
  <c r="AC882" i="9"/>
  <c r="AC883" i="9"/>
  <c r="AE883" i="9"/>
  <c r="AF883" i="9"/>
  <c r="AG883" i="9" s="1"/>
  <c r="AH883" i="9"/>
  <c r="AI883" i="9"/>
  <c r="AD883" i="9" s="1"/>
  <c r="AC884" i="9"/>
  <c r="AF884" i="9"/>
  <c r="AH884" i="9"/>
  <c r="AI884" i="9"/>
  <c r="AC885" i="9"/>
  <c r="AC886" i="9"/>
  <c r="AH886" i="9" s="1"/>
  <c r="AC887" i="9"/>
  <c r="AH887" i="9" s="1"/>
  <c r="AI887" i="9"/>
  <c r="AC888" i="9"/>
  <c r="AC889" i="9"/>
  <c r="AI889" i="9" s="1"/>
  <c r="AD889" i="9"/>
  <c r="AE889" i="9"/>
  <c r="AF889" i="9"/>
  <c r="AG889" i="9"/>
  <c r="AH889" i="9"/>
  <c r="AC890" i="9"/>
  <c r="AH890" i="9"/>
  <c r="AI890" i="9"/>
  <c r="AC891" i="9"/>
  <c r="AD891" i="9"/>
  <c r="AH891" i="9"/>
  <c r="AI891" i="9"/>
  <c r="AC892" i="9"/>
  <c r="AH892" i="9" s="1"/>
  <c r="AC893" i="9"/>
  <c r="AC894" i="9"/>
  <c r="AH894" i="9"/>
  <c r="AI894" i="9"/>
  <c r="AC895" i="9"/>
  <c r="AC896" i="9"/>
  <c r="AC897" i="9"/>
  <c r="AC898" i="9"/>
  <c r="AH898" i="9"/>
  <c r="AI898" i="9"/>
  <c r="AC899" i="9"/>
  <c r="AC900" i="9"/>
  <c r="AE900" i="9"/>
  <c r="AG900" i="9" s="1"/>
  <c r="AF900" i="9"/>
  <c r="AH900" i="9"/>
  <c r="AI900" i="9"/>
  <c r="AD900" i="9" s="1"/>
  <c r="AC901" i="9"/>
  <c r="AF901" i="9"/>
  <c r="AH901" i="9"/>
  <c r="AI901" i="9"/>
  <c r="AC902" i="9"/>
  <c r="AC903" i="9"/>
  <c r="AF903" i="9"/>
  <c r="AH903" i="9"/>
  <c r="AE903" i="9" s="1"/>
  <c r="AI903" i="9"/>
  <c r="AD903" i="9" s="1"/>
  <c r="AC904" i="9"/>
  <c r="AC905" i="9"/>
  <c r="AC906" i="9"/>
  <c r="AF906" i="9"/>
  <c r="AH906" i="9"/>
  <c r="AI906" i="9"/>
  <c r="AC907" i="9"/>
  <c r="AC908" i="9"/>
  <c r="AH908" i="9" s="1"/>
  <c r="AD908" i="9"/>
  <c r="AE908" i="9"/>
  <c r="AF908" i="9"/>
  <c r="AI908" i="9"/>
  <c r="AC909" i="9"/>
  <c r="AH909" i="9"/>
  <c r="AI909" i="9"/>
  <c r="AC910" i="9"/>
  <c r="AC911" i="9"/>
  <c r="AC912" i="9"/>
  <c r="AH912" i="9" s="1"/>
  <c r="AI912" i="9"/>
  <c r="AC913" i="9"/>
  <c r="AD913" i="9"/>
  <c r="AH913" i="9"/>
  <c r="AI913" i="9"/>
  <c r="AC914" i="9"/>
  <c r="AI914" i="9" s="1"/>
  <c r="AH914" i="9"/>
  <c r="AC915" i="9"/>
  <c r="AC916" i="9"/>
  <c r="AC917" i="9"/>
  <c r="AC918" i="9"/>
  <c r="AC919" i="9"/>
  <c r="AC920" i="9"/>
  <c r="AH920" i="9"/>
  <c r="AI920" i="9"/>
  <c r="AC921" i="9"/>
  <c r="AC922" i="9"/>
  <c r="AC923" i="9"/>
  <c r="AE923" i="9"/>
  <c r="AF923" i="9"/>
  <c r="AG923" i="9"/>
  <c r="AH923" i="9"/>
  <c r="AI923" i="9"/>
  <c r="AD923" i="9" s="1"/>
  <c r="AC924" i="9"/>
  <c r="AC925" i="9"/>
  <c r="AC926" i="9"/>
  <c r="AC927" i="9"/>
  <c r="AC928" i="9"/>
  <c r="AH928" i="9" s="1"/>
  <c r="AD928" i="9"/>
  <c r="AE928" i="9"/>
  <c r="AI928" i="9"/>
  <c r="AF928" i="9" s="1"/>
  <c r="AC929" i="9"/>
  <c r="AC930" i="9"/>
  <c r="AI930" i="9" s="1"/>
  <c r="AD930" i="9"/>
  <c r="AE930" i="9"/>
  <c r="AF930" i="9"/>
  <c r="AH930" i="9"/>
  <c r="AC931" i="9"/>
  <c r="AH931" i="9"/>
  <c r="AI931" i="9"/>
  <c r="AC932" i="9"/>
  <c r="AH932" i="9"/>
  <c r="AI932" i="9"/>
  <c r="AC933" i="9"/>
  <c r="AI933" i="9" s="1"/>
  <c r="AC934" i="9"/>
  <c r="AH934" i="9"/>
  <c r="AI934" i="9"/>
  <c r="AC935" i="9"/>
  <c r="AH935" i="9"/>
  <c r="AE935" i="9" s="1"/>
  <c r="AI935" i="9"/>
  <c r="AC936" i="9"/>
  <c r="AC937" i="9"/>
  <c r="AH937" i="9" s="1"/>
  <c r="AI937" i="9"/>
  <c r="AC938" i="9"/>
  <c r="AH938" i="9"/>
  <c r="AI938" i="9"/>
  <c r="AC939" i="9"/>
  <c r="AH939" i="9"/>
  <c r="AI939" i="9"/>
  <c r="AC940" i="9"/>
  <c r="AH940" i="9"/>
  <c r="AI940" i="9"/>
  <c r="AC941" i="9"/>
  <c r="AF941" i="9"/>
  <c r="AH941" i="9"/>
  <c r="AI941" i="9"/>
  <c r="AC942" i="9"/>
  <c r="AC943" i="9"/>
  <c r="AD943" i="9"/>
  <c r="AE943" i="9"/>
  <c r="AH943" i="9"/>
  <c r="AI943" i="9"/>
  <c r="AF943" i="9" s="1"/>
  <c r="AC944" i="9"/>
  <c r="AF944" i="9"/>
  <c r="AH944" i="9"/>
  <c r="AE944" i="9" s="1"/>
  <c r="AG944" i="9" s="1"/>
  <c r="AI944" i="9"/>
  <c r="AD944" i="9" s="1"/>
  <c r="AC945" i="9"/>
  <c r="AH945" i="9" s="1"/>
  <c r="AI945" i="9"/>
  <c r="AC946" i="9"/>
  <c r="AH946" i="9" s="1"/>
  <c r="AI946" i="9"/>
  <c r="AC947" i="9"/>
  <c r="AH947" i="9"/>
  <c r="AI947" i="9"/>
  <c r="AC948" i="9"/>
  <c r="AC949" i="9"/>
  <c r="AC950" i="9"/>
  <c r="AC951" i="9"/>
  <c r="AF951" i="9"/>
  <c r="AH951" i="9"/>
  <c r="AE951" i="9" s="1"/>
  <c r="AG951" i="9" s="1"/>
  <c r="AI951" i="9"/>
  <c r="AD951" i="9" s="1"/>
  <c r="AC952" i="9"/>
  <c r="AC953" i="9"/>
  <c r="AC954" i="9"/>
  <c r="AH954" i="9"/>
  <c r="AI954" i="9"/>
  <c r="AC955" i="9"/>
  <c r="AC956" i="9"/>
  <c r="AH956" i="9" s="1"/>
  <c r="AI956" i="9"/>
  <c r="AC957" i="9"/>
  <c r="AI957" i="9" s="1"/>
  <c r="AH957" i="9"/>
  <c r="AC958" i="9"/>
  <c r="AH958" i="9"/>
  <c r="AI958" i="9"/>
  <c r="AC959" i="9"/>
  <c r="AF959" i="9"/>
  <c r="AH959" i="9"/>
  <c r="AE959" i="9" s="1"/>
  <c r="AI959" i="9"/>
  <c r="AD959" i="9" s="1"/>
  <c r="AC960" i="9"/>
  <c r="AC961" i="9"/>
  <c r="AE961" i="9"/>
  <c r="AF961" i="9"/>
  <c r="AG961" i="9" s="1"/>
  <c r="AH961" i="9"/>
  <c r="AI961" i="9"/>
  <c r="AD961" i="9" s="1"/>
  <c r="AC962" i="9"/>
  <c r="AH962" i="9"/>
  <c r="AI962" i="9"/>
  <c r="AC963" i="9"/>
  <c r="AC964" i="9"/>
  <c r="AF964" i="9"/>
  <c r="AH964" i="9"/>
  <c r="AI964" i="9"/>
  <c r="AD964" i="9" s="1"/>
  <c r="AC965" i="9"/>
  <c r="AC966" i="9"/>
  <c r="AC967" i="9"/>
  <c r="AH967" i="9"/>
  <c r="AI967" i="9"/>
  <c r="AC968" i="9"/>
  <c r="AC969" i="9"/>
  <c r="AH969" i="9" s="1"/>
  <c r="AE969" i="9"/>
  <c r="AI969" i="9"/>
  <c r="AF969" i="9" s="1"/>
  <c r="AC970" i="9"/>
  <c r="AH970" i="9" s="1"/>
  <c r="AD970" i="9"/>
  <c r="AI970" i="9"/>
  <c r="AC971" i="9"/>
  <c r="AC972" i="9"/>
  <c r="AC973" i="9"/>
  <c r="AC974" i="9"/>
  <c r="AH974" i="9"/>
  <c r="AI974" i="9"/>
  <c r="AC975" i="9"/>
  <c r="AC976" i="9"/>
  <c r="AC977" i="9"/>
  <c r="AH977" i="9"/>
  <c r="AI977" i="9"/>
  <c r="AC978" i="9"/>
  <c r="AF978" i="9"/>
  <c r="AH978" i="9"/>
  <c r="AI978" i="9"/>
  <c r="AC979" i="9"/>
  <c r="AC980" i="9"/>
  <c r="AI980" i="9" s="1"/>
  <c r="AH980" i="9"/>
  <c r="AC981" i="9"/>
  <c r="AF981" i="9"/>
  <c r="AH981" i="9"/>
  <c r="AI981" i="9"/>
  <c r="AC982" i="9"/>
  <c r="AH982" i="9"/>
  <c r="AI982" i="9"/>
  <c r="AC983" i="9"/>
  <c r="AC984" i="9"/>
  <c r="AD984" i="9"/>
  <c r="AH984" i="9"/>
  <c r="AI984" i="9"/>
  <c r="AE984" i="9" s="1"/>
  <c r="AC985" i="9"/>
  <c r="AF985" i="9"/>
  <c r="AH985" i="9"/>
  <c r="AI985" i="9"/>
  <c r="AC986" i="9"/>
  <c r="AC987" i="9"/>
  <c r="AF987" i="9"/>
  <c r="AG987" i="9"/>
  <c r="AH987" i="9"/>
  <c r="AE987" i="9" s="1"/>
  <c r="AI987" i="9"/>
  <c r="AD987" i="9" s="1"/>
  <c r="AC988" i="9"/>
  <c r="AH988" i="9"/>
  <c r="AI988" i="9"/>
  <c r="AC989" i="9"/>
  <c r="AH989" i="9" s="1"/>
  <c r="AD989" i="9"/>
  <c r="AE989" i="9"/>
  <c r="AI989" i="9"/>
  <c r="AF989" i="9" s="1"/>
  <c r="AC990" i="9"/>
  <c r="AH990" i="9" s="1"/>
  <c r="AI990" i="9"/>
  <c r="AC991" i="9"/>
  <c r="AC992" i="9"/>
  <c r="AC993" i="9"/>
  <c r="AC994" i="9"/>
  <c r="AF994" i="9"/>
  <c r="AH994" i="9"/>
  <c r="AI994" i="9"/>
  <c r="AC995" i="9"/>
  <c r="AC996" i="9"/>
  <c r="AC997" i="9"/>
  <c r="AD997" i="9"/>
  <c r="AE997" i="9"/>
  <c r="AF997" i="9"/>
  <c r="AG997" i="9" s="1"/>
  <c r="AH997" i="9"/>
  <c r="AI997" i="9"/>
  <c r="AC998" i="9"/>
  <c r="AH998" i="9"/>
  <c r="AI998" i="9"/>
  <c r="AC999" i="9"/>
  <c r="AC1000" i="9"/>
  <c r="AI1000" i="9" s="1"/>
  <c r="AD1000" i="9"/>
  <c r="AF1000" i="9"/>
  <c r="AH1000" i="9"/>
  <c r="AE1000" i="9" s="1"/>
  <c r="AC1001" i="9"/>
  <c r="AE1001" i="9"/>
  <c r="AF1001" i="9"/>
  <c r="AG1001" i="9" s="1"/>
  <c r="AH1001" i="9"/>
  <c r="AI1001" i="9"/>
  <c r="AD1001" i="9" s="1"/>
  <c r="AC1002" i="9"/>
  <c r="AH1002" i="9" s="1"/>
  <c r="AI1002" i="9"/>
  <c r="AC1003" i="9"/>
  <c r="AC1004" i="9"/>
  <c r="AH1004" i="9"/>
  <c r="AI1004" i="9"/>
  <c r="AC1005" i="9"/>
  <c r="AC1006" i="9"/>
  <c r="AC1007" i="9"/>
  <c r="AF1007" i="9"/>
  <c r="AH1007" i="9"/>
  <c r="AI1007" i="9"/>
  <c r="AC1008" i="9"/>
  <c r="AH1008" i="9" s="1"/>
  <c r="AE1008" i="9"/>
  <c r="AI1008" i="9"/>
  <c r="AC1009" i="9"/>
  <c r="AC1010" i="9"/>
  <c r="AH1010" i="9"/>
  <c r="AI1010" i="9"/>
  <c r="AD1010" i="9" s="1"/>
  <c r="AC1011" i="9"/>
  <c r="AD1011" i="9"/>
  <c r="AF1011" i="9"/>
  <c r="AG1011" i="9" s="1"/>
  <c r="AH1011" i="9"/>
  <c r="AI1011" i="9"/>
  <c r="AE1011" i="9" s="1"/>
  <c r="AC1012" i="9"/>
  <c r="AC1013" i="9"/>
  <c r="AH1013" i="9"/>
  <c r="AI1013" i="9"/>
  <c r="AC1014" i="9"/>
  <c r="AF1014" i="9"/>
  <c r="AH1014" i="9"/>
  <c r="AI1014" i="9"/>
  <c r="AC1015" i="9"/>
  <c r="AH1015" i="9"/>
  <c r="AI1015" i="9"/>
  <c r="AC1016" i="9"/>
  <c r="AH1016" i="9" s="1"/>
  <c r="AI1016" i="9"/>
  <c r="AC1017" i="9"/>
  <c r="AC1018" i="9"/>
  <c r="AF1018" i="9"/>
  <c r="AH1018" i="9"/>
  <c r="AI1018" i="9"/>
  <c r="AC1019" i="9"/>
  <c r="AC1020" i="9"/>
  <c r="AI1020" i="9" s="1"/>
  <c r="AD1020" i="9"/>
  <c r="AF1020" i="9"/>
  <c r="AH1020" i="9"/>
  <c r="AE1020" i="9" s="1"/>
  <c r="AC1021" i="9"/>
  <c r="AE1021" i="9"/>
  <c r="AF1021" i="9"/>
  <c r="AH1021" i="9"/>
  <c r="AI1021" i="9"/>
  <c r="AD1021" i="9" s="1"/>
  <c r="AC1022" i="9"/>
  <c r="AC1023" i="9"/>
  <c r="AC1024" i="9"/>
  <c r="AH1024" i="9"/>
  <c r="AI1024" i="9"/>
  <c r="AC1025" i="9"/>
  <c r="AI1025" i="9" s="1"/>
  <c r="AD1025" i="9"/>
  <c r="AF1025" i="9"/>
  <c r="AG1025" i="9" s="1"/>
  <c r="AH1025" i="9"/>
  <c r="AE1025" i="9" s="1"/>
  <c r="AC1026" i="9"/>
  <c r="AC1027" i="9"/>
  <c r="AC1028" i="9"/>
  <c r="AC1029" i="9"/>
  <c r="AC1030" i="9"/>
  <c r="AD1030" i="9"/>
  <c r="AF1030" i="9"/>
  <c r="AH1030" i="9"/>
  <c r="AI1030" i="9"/>
  <c r="AC1031" i="9"/>
  <c r="AC1032" i="9"/>
  <c r="AC1033" i="9"/>
  <c r="AF1033" i="9"/>
  <c r="AH1033" i="9"/>
  <c r="AI1033" i="9"/>
  <c r="AC1034" i="9"/>
  <c r="AC1035" i="9"/>
  <c r="AH1035" i="9"/>
  <c r="AI1035" i="9"/>
  <c r="AC1036" i="9"/>
  <c r="AC1037" i="9"/>
  <c r="AF1037" i="9"/>
  <c r="AH1037" i="9"/>
  <c r="AI1037" i="9"/>
  <c r="AC1038" i="9"/>
  <c r="AF1038" i="9"/>
  <c r="AH1038" i="9"/>
  <c r="AI1038" i="9"/>
  <c r="AC1039" i="9"/>
  <c r="AH1039" i="9" s="1"/>
  <c r="AI1039" i="9"/>
  <c r="AC1040" i="9"/>
  <c r="AC1041" i="9"/>
  <c r="AH1041" i="9"/>
  <c r="AI1041" i="9"/>
  <c r="AD1041" i="9" s="1"/>
  <c r="AC1042" i="9"/>
  <c r="AH1042" i="9" s="1"/>
  <c r="AI1042" i="9"/>
  <c r="AC1043" i="9"/>
  <c r="AC1044" i="9"/>
  <c r="AH1044" i="9"/>
  <c r="AI1044" i="9"/>
  <c r="AC1045" i="9"/>
  <c r="AC1046" i="9"/>
  <c r="AC1047" i="9"/>
  <c r="AI1047" i="9" s="1"/>
  <c r="AD1047" i="9" s="1"/>
  <c r="AF1047" i="9"/>
  <c r="AH1047" i="9"/>
  <c r="AC1048" i="9"/>
  <c r="AI1048" i="9" s="1"/>
  <c r="AD1048" i="9"/>
  <c r="AF1048" i="9"/>
  <c r="AG1048" i="9"/>
  <c r="AH1048" i="9"/>
  <c r="AE1048" i="9" s="1"/>
  <c r="AC1049" i="9"/>
  <c r="AH1049" i="9" s="1"/>
  <c r="AE1049" i="9"/>
  <c r="AI1049" i="9"/>
  <c r="AC1050" i="9"/>
  <c r="AH1050" i="9"/>
  <c r="AE1050" i="9" s="1"/>
  <c r="AI1050" i="9"/>
  <c r="AD1050" i="9" s="1"/>
  <c r="AC1051" i="9"/>
  <c r="AH1051" i="9" s="1"/>
  <c r="AD1051" i="9"/>
  <c r="AI1051" i="9"/>
  <c r="AC1052" i="9"/>
  <c r="AC1053" i="9"/>
  <c r="AH1053" i="9"/>
  <c r="AI1053" i="9"/>
  <c r="AC1054" i="9"/>
  <c r="AH1054" i="9"/>
  <c r="AI1054" i="9"/>
  <c r="AC1055" i="9"/>
  <c r="AC1056" i="9"/>
  <c r="AE1056" i="9"/>
  <c r="AH1056" i="9"/>
  <c r="AI1056" i="9"/>
  <c r="AC1057" i="9"/>
  <c r="AC1058" i="9"/>
  <c r="AH1058" i="9"/>
  <c r="AI1058" i="9"/>
  <c r="AC1059" i="9"/>
  <c r="AH1059" i="9"/>
  <c r="AI1059" i="9"/>
  <c r="AC1060" i="9"/>
  <c r="AI1060" i="9" s="1"/>
  <c r="AD1060" i="9"/>
  <c r="AF1060" i="9"/>
  <c r="AH1060" i="9"/>
  <c r="AC1061" i="9"/>
  <c r="AH1061" i="9"/>
  <c r="AI1061" i="9"/>
  <c r="AC1062" i="9"/>
  <c r="AI1062" i="9" s="1"/>
  <c r="AH1062" i="9"/>
  <c r="AC1063" i="9"/>
  <c r="AC1064" i="9"/>
  <c r="AF1064" i="9"/>
  <c r="AH1064" i="9"/>
  <c r="AE1064" i="9" s="1"/>
  <c r="AI1064" i="9"/>
  <c r="AD1064" i="9" s="1"/>
  <c r="AC1065" i="9"/>
  <c r="AH1065" i="9"/>
  <c r="AI1065" i="9"/>
  <c r="AC1066" i="9"/>
  <c r="AC1067" i="9"/>
  <c r="AH1067" i="9"/>
  <c r="AI1067" i="9"/>
  <c r="AC1068" i="9"/>
  <c r="AC1069" i="9"/>
  <c r="AH1069" i="9" s="1"/>
  <c r="AI1069" i="9"/>
  <c r="AC1070" i="9"/>
  <c r="AC1071" i="9"/>
  <c r="AC1072" i="9"/>
  <c r="AH1072" i="9"/>
  <c r="AI1072" i="9"/>
  <c r="AC1073" i="9"/>
  <c r="AH1073" i="9" s="1"/>
  <c r="AC1074" i="9"/>
  <c r="AC1075" i="9"/>
  <c r="AC1076" i="9"/>
  <c r="AC1077" i="9"/>
  <c r="AI1077" i="9" s="1"/>
  <c r="AH1077" i="9"/>
  <c r="AC1078" i="9"/>
  <c r="AF1078" i="9"/>
  <c r="AH1078" i="9"/>
  <c r="AI1078" i="9"/>
  <c r="AC1079" i="9"/>
  <c r="AD1079" i="9"/>
  <c r="AF1079" i="9"/>
  <c r="AH1079" i="9"/>
  <c r="AE1079" i="9" s="1"/>
  <c r="AG1079" i="9" s="1"/>
  <c r="AI1079" i="9"/>
  <c r="AC1080" i="9"/>
  <c r="AI1080" i="9" s="1"/>
  <c r="AD1080" i="9"/>
  <c r="AF1080" i="9"/>
  <c r="AG1080" i="9"/>
  <c r="AH1080" i="9"/>
  <c r="AE1080" i="9" s="1"/>
  <c r="AC1081" i="9"/>
  <c r="AF1081" i="9"/>
  <c r="AH1081" i="9"/>
  <c r="AE1081" i="9" s="1"/>
  <c r="AG1081" i="9" s="1"/>
  <c r="AI1081" i="9"/>
  <c r="AD1081" i="9" s="1"/>
  <c r="AC1082" i="9"/>
  <c r="AE1082" i="9"/>
  <c r="AF1082" i="9"/>
  <c r="AG1082" i="9" s="1"/>
  <c r="AH1082" i="9"/>
  <c r="AI1082" i="9"/>
  <c r="AD1082" i="9" s="1"/>
  <c r="AC1083" i="9"/>
  <c r="AC1084" i="9"/>
  <c r="AD1084" i="9"/>
  <c r="AE1084" i="9"/>
  <c r="AF1084" i="9"/>
  <c r="AH1084" i="9"/>
  <c r="AI1084" i="9"/>
  <c r="AC1085" i="9"/>
  <c r="AH1085" i="9"/>
  <c r="AI1085" i="9"/>
  <c r="AC1086" i="9"/>
  <c r="AC1087" i="9"/>
  <c r="AC1088" i="9"/>
  <c r="AC1089" i="9"/>
  <c r="AH1089" i="9" s="1"/>
  <c r="AE1089" i="9"/>
  <c r="AI1089" i="9"/>
  <c r="AC1090" i="9"/>
  <c r="AH1090" i="9"/>
  <c r="AI1090" i="9"/>
  <c r="AC1091" i="9"/>
  <c r="AC1092" i="9"/>
  <c r="AC1093" i="9"/>
  <c r="AH1093" i="9"/>
  <c r="AI1093" i="9"/>
  <c r="AC1094" i="9"/>
  <c r="AI1094" i="9" s="1"/>
  <c r="AE1094" i="9"/>
  <c r="AH1094" i="9"/>
  <c r="AC1095" i="9"/>
  <c r="AH1095" i="9"/>
  <c r="AI1095" i="9"/>
  <c r="AC1096" i="9"/>
  <c r="AI1096" i="9" s="1"/>
  <c r="AD1096" i="9"/>
  <c r="AH1096" i="9"/>
  <c r="AC1097" i="9"/>
  <c r="AC1098" i="9"/>
  <c r="AH1098" i="9"/>
  <c r="AI1098" i="9"/>
  <c r="AC1099" i="9"/>
  <c r="AC1100" i="9"/>
  <c r="AI1100" i="9" s="1"/>
  <c r="AD1100" i="9"/>
  <c r="AF1100" i="9"/>
  <c r="AG1100" i="9"/>
  <c r="AH1100" i="9"/>
  <c r="AE1100" i="9" s="1"/>
  <c r="AC1101" i="9"/>
  <c r="AE1101" i="9"/>
  <c r="AF1101" i="9"/>
  <c r="AH1101" i="9"/>
  <c r="AI1101" i="9"/>
  <c r="AD1101" i="9" s="1"/>
  <c r="AC1102" i="9"/>
  <c r="AH1102" i="9" s="1"/>
  <c r="AI1102" i="9"/>
  <c r="AC1103" i="9"/>
  <c r="AC1104" i="9"/>
  <c r="AD1104" i="9"/>
  <c r="AG1104" i="9" s="1"/>
  <c r="AE1104" i="9"/>
  <c r="AF1104" i="9"/>
  <c r="AH1104" i="9"/>
  <c r="AI1104" i="9"/>
  <c r="AC1105" i="9"/>
  <c r="AH1105" i="9"/>
  <c r="AI1105" i="9"/>
  <c r="AC1106" i="9"/>
  <c r="AC1107" i="9"/>
  <c r="AF1107" i="9"/>
  <c r="AG1107" i="9" s="1"/>
  <c r="AH1107" i="9"/>
  <c r="AE1107" i="9" s="1"/>
  <c r="AI1107" i="9"/>
  <c r="AD1107" i="9" s="1"/>
  <c r="AC1108" i="9"/>
  <c r="AH1108" i="9"/>
  <c r="AI1108" i="9"/>
  <c r="AC1109" i="9"/>
  <c r="AC1110" i="9"/>
  <c r="AH1110" i="9" s="1"/>
  <c r="AI1110" i="9"/>
  <c r="AC1111" i="9"/>
  <c r="AC1112" i="9"/>
  <c r="AH1112" i="9"/>
  <c r="AI1112" i="9"/>
  <c r="AC1113" i="9"/>
  <c r="AC1114" i="9"/>
  <c r="AC1115" i="9"/>
  <c r="AH1115" i="9"/>
  <c r="AI1115" i="9"/>
  <c r="AC1116" i="9"/>
  <c r="AH1116" i="9" s="1"/>
  <c r="AI1116" i="9"/>
  <c r="AC1117" i="9"/>
  <c r="AC1118" i="9"/>
  <c r="AH1118" i="9"/>
  <c r="AI1118" i="9"/>
  <c r="AC1119" i="9"/>
  <c r="AF1119" i="9"/>
  <c r="AH1119" i="9"/>
  <c r="AI1119" i="9"/>
  <c r="AC1120" i="9"/>
  <c r="AI1120" i="9" s="1"/>
  <c r="AH1120" i="9"/>
  <c r="AC1121" i="9"/>
  <c r="AH1121" i="9"/>
  <c r="AI1121" i="9"/>
  <c r="AC1122" i="9"/>
  <c r="AD1122" i="9"/>
  <c r="AE1122" i="9"/>
  <c r="AF1122" i="9"/>
  <c r="AH1122" i="9"/>
  <c r="AI1122" i="9"/>
  <c r="AC1123" i="9"/>
  <c r="AC1124" i="9"/>
  <c r="AH1124" i="9"/>
  <c r="AI1124" i="9"/>
  <c r="AC1125" i="9"/>
  <c r="AH1125" i="9" s="1"/>
  <c r="AI1125" i="9"/>
  <c r="AC1126" i="9"/>
  <c r="AC1127" i="9"/>
  <c r="AC1128" i="9"/>
  <c r="AD1128" i="9"/>
  <c r="AE1128" i="9"/>
  <c r="AF1128" i="9"/>
  <c r="AG1128" i="9" s="1"/>
  <c r="AH1128" i="9"/>
  <c r="AI1128" i="9"/>
  <c r="AC1129" i="9"/>
  <c r="AH1129" i="9" s="1"/>
  <c r="AE1129" i="9"/>
  <c r="AI1129" i="9"/>
  <c r="AC1130" i="9"/>
  <c r="AH1130" i="9" s="1"/>
  <c r="AI1130" i="9"/>
  <c r="AC1131" i="9"/>
  <c r="AF1131" i="9"/>
  <c r="AH1131" i="9"/>
  <c r="AI1131" i="9"/>
  <c r="AC1132" i="9"/>
  <c r="AC1133" i="9"/>
  <c r="AH1133" i="9"/>
  <c r="AI1133" i="9"/>
  <c r="AC1134" i="9"/>
  <c r="AC1135" i="9"/>
  <c r="AH1135" i="9"/>
  <c r="AI1135" i="9"/>
  <c r="AC1136" i="9"/>
  <c r="AH1136" i="9" s="1"/>
  <c r="AC1137" i="9"/>
  <c r="AC1138" i="9"/>
  <c r="AH1138" i="9"/>
  <c r="AI1138" i="9"/>
  <c r="AC1139" i="9"/>
  <c r="AI1139" i="9" s="1"/>
  <c r="AD1139" i="9"/>
  <c r="AF1139" i="9"/>
  <c r="AG1139" i="9" s="1"/>
  <c r="AH1139" i="9"/>
  <c r="AE1139" i="9" s="1"/>
  <c r="AC1140" i="9"/>
  <c r="AC1141" i="9"/>
  <c r="AE1141" i="9"/>
  <c r="AF1141" i="9"/>
  <c r="AH1141" i="9"/>
  <c r="AI1141" i="9"/>
  <c r="AD1141" i="9" s="1"/>
  <c r="AC1142" i="9"/>
  <c r="AC1143" i="9"/>
  <c r="AC1144" i="9"/>
  <c r="AE1144" i="9"/>
  <c r="AF1144" i="9"/>
  <c r="AG1144" i="9" s="1"/>
  <c r="AH1144" i="9"/>
  <c r="AI1144" i="9"/>
  <c r="AD1144" i="9" s="1"/>
  <c r="AC1145" i="9"/>
  <c r="AH1145" i="9"/>
  <c r="AI1145" i="9"/>
  <c r="AD1145" i="9" s="1"/>
  <c r="AC1146" i="9"/>
  <c r="AC1147" i="9"/>
  <c r="AH1147" i="9"/>
  <c r="AI1147" i="9"/>
  <c r="AC1148" i="9"/>
  <c r="AH1148" i="9" s="1"/>
  <c r="AI1148" i="9"/>
  <c r="AC1149" i="9"/>
  <c r="AI1149" i="9" s="1"/>
  <c r="AH1149" i="9"/>
  <c r="AC1150" i="9"/>
  <c r="AC1151" i="9"/>
  <c r="AH1151" i="9"/>
  <c r="AI1151" i="9"/>
  <c r="AC1152" i="9"/>
  <c r="AC1153" i="9"/>
  <c r="AI1153" i="9" s="1"/>
  <c r="AD1153" i="9"/>
  <c r="AH1153" i="9"/>
  <c r="AC1154" i="9"/>
  <c r="AH1154" i="9"/>
  <c r="AI1154" i="9"/>
  <c r="AC1155" i="9"/>
  <c r="AI1155" i="9" s="1"/>
  <c r="AH1155" i="9"/>
  <c r="AC1156" i="9"/>
  <c r="AD1156" i="9"/>
  <c r="AH1156" i="9"/>
  <c r="AI1156" i="9"/>
  <c r="AC1157" i="9"/>
  <c r="AC1158" i="9"/>
  <c r="AD1158" i="9"/>
  <c r="AF1158" i="9"/>
  <c r="AH1158" i="9"/>
  <c r="AE1158" i="9" s="1"/>
  <c r="AG1158" i="9" s="1"/>
  <c r="AI1158" i="9"/>
  <c r="AC1159" i="9"/>
  <c r="AH1159" i="9"/>
  <c r="AI1159" i="9"/>
  <c r="AC1160" i="9"/>
  <c r="AH1160" i="9" s="1"/>
  <c r="AI1160" i="9"/>
  <c r="AC1161" i="9"/>
  <c r="AH1161" i="9"/>
  <c r="AI1161" i="9"/>
  <c r="AC1162" i="9"/>
  <c r="AF1162" i="9"/>
  <c r="AH1162" i="9"/>
  <c r="AI1162" i="9"/>
  <c r="AC1163" i="9"/>
  <c r="AD1163" i="9"/>
  <c r="AF1163" i="9"/>
  <c r="AH1163" i="9"/>
  <c r="AI1163" i="9"/>
  <c r="AC1164" i="9"/>
  <c r="AC1165" i="9"/>
  <c r="AH1165" i="9"/>
  <c r="AI1165" i="9"/>
  <c r="AC1166" i="9"/>
  <c r="AI1166" i="9" s="1"/>
  <c r="AH1166" i="9"/>
  <c r="AC1167" i="9"/>
  <c r="AC1168" i="9"/>
  <c r="AH1168" i="9"/>
  <c r="AE1168" i="9" s="1"/>
  <c r="AI1168" i="9"/>
  <c r="AC1169" i="9"/>
  <c r="AC1170" i="9"/>
  <c r="AC1171" i="9"/>
  <c r="AF1171" i="9"/>
  <c r="AH1171" i="9"/>
  <c r="AE1171" i="9" s="1"/>
  <c r="AG1171" i="9" s="1"/>
  <c r="AI1171" i="9"/>
  <c r="AD1171" i="9" s="1"/>
  <c r="AC1172" i="9"/>
  <c r="AE1172" i="9"/>
  <c r="AH1172" i="9"/>
  <c r="AI1172" i="9"/>
  <c r="AC1173" i="9"/>
  <c r="AC1174" i="9"/>
  <c r="AH1174" i="9"/>
  <c r="AI1174" i="9"/>
  <c r="AC1175" i="9"/>
  <c r="AC1176" i="9"/>
  <c r="AH1176" i="9"/>
  <c r="AI1176" i="9"/>
  <c r="AC1177" i="9"/>
  <c r="AH1177" i="9" s="1"/>
  <c r="AI1177" i="9"/>
  <c r="AC1178" i="9"/>
  <c r="AF1178" i="9"/>
  <c r="AH1178" i="9"/>
  <c r="AI1178" i="9"/>
  <c r="AC1179" i="9"/>
  <c r="AC1180" i="9"/>
  <c r="AC1181" i="9"/>
  <c r="AD1181" i="9"/>
  <c r="AE1181" i="9"/>
  <c r="AF1181" i="9"/>
  <c r="AG1181" i="9" s="1"/>
  <c r="AH1181" i="9"/>
  <c r="AI1181" i="9"/>
  <c r="AC1182" i="9"/>
  <c r="AH1182" i="9"/>
  <c r="AI1182" i="9"/>
  <c r="AC1183" i="9"/>
  <c r="AI1183" i="9" s="1"/>
  <c r="AD1183" i="9"/>
  <c r="AF1183" i="9"/>
  <c r="AH1183" i="9"/>
  <c r="AC1184" i="9"/>
  <c r="AI1184" i="9" s="1"/>
  <c r="AD1184" i="9"/>
  <c r="AE1184" i="9"/>
  <c r="AF1184" i="9"/>
  <c r="AG1184" i="9"/>
  <c r="AH1184" i="9"/>
  <c r="AC1185" i="9"/>
  <c r="AH1185" i="9"/>
  <c r="AI1185" i="9"/>
  <c r="AC1186" i="9"/>
  <c r="AI1186" i="9" s="1"/>
  <c r="AF1186" i="9" s="1"/>
  <c r="AD1186" i="9"/>
  <c r="AH1186" i="9"/>
  <c r="AE1186" i="9" s="1"/>
  <c r="AC1187" i="9"/>
  <c r="AC1188" i="9"/>
  <c r="AD1188" i="9"/>
  <c r="AE1188" i="9"/>
  <c r="AF1188" i="9"/>
  <c r="AH1188" i="9"/>
  <c r="AI1188" i="9"/>
  <c r="AC1189" i="9"/>
  <c r="AH1189" i="9"/>
  <c r="AI1189" i="9"/>
  <c r="AC1190" i="9"/>
  <c r="AC1191" i="9"/>
  <c r="AI1191" i="9" s="1"/>
  <c r="AE1191" i="9"/>
  <c r="AH1191" i="9"/>
  <c r="AC1192" i="9"/>
  <c r="AI1192" i="9" s="1"/>
  <c r="AD1192" i="9"/>
  <c r="AH1192" i="9"/>
  <c r="AC1193" i="9"/>
  <c r="AC1194" i="9"/>
  <c r="AH1194" i="9"/>
  <c r="AI1194" i="9"/>
  <c r="AC1195" i="9"/>
  <c r="AC1196" i="9"/>
  <c r="AH1196" i="9"/>
  <c r="AI1196" i="9"/>
  <c r="AC1197" i="9"/>
  <c r="AC1198" i="9"/>
  <c r="AC1199" i="9"/>
  <c r="AI1199" i="9" s="1"/>
  <c r="AH1199" i="9"/>
  <c r="AC1200" i="9"/>
  <c r="AH1200" i="9" s="1"/>
  <c r="AI1200" i="9"/>
  <c r="AC1201" i="9"/>
  <c r="AD1201" i="9"/>
  <c r="AF1201" i="9"/>
  <c r="AG1201" i="9" s="1"/>
  <c r="AH1201" i="9"/>
  <c r="AE1201" i="9" s="1"/>
  <c r="AI1201" i="9"/>
  <c r="AC1202" i="9"/>
  <c r="AF1202" i="9"/>
  <c r="AH1202" i="9"/>
  <c r="AI1202" i="9"/>
  <c r="AC1203" i="9"/>
  <c r="AC1204" i="9"/>
  <c r="AI1204" i="9" s="1"/>
  <c r="AD1204" i="9"/>
  <c r="AF1204" i="9"/>
  <c r="AH1204" i="9"/>
  <c r="AE1204" i="9" s="1"/>
  <c r="AC1205" i="9"/>
  <c r="AH1205" i="9"/>
  <c r="AI1205" i="9"/>
  <c r="AC1206" i="9"/>
  <c r="AC1207" i="9"/>
  <c r="AC1208" i="9"/>
  <c r="AD1208" i="9"/>
  <c r="AH1208" i="9"/>
  <c r="AI1208" i="9"/>
  <c r="AC1209" i="9"/>
  <c r="AI1209" i="9" s="1"/>
  <c r="AD1209" i="9" s="1"/>
  <c r="AE1209" i="9"/>
  <c r="AF1209" i="9"/>
  <c r="AH1209" i="9"/>
  <c r="AC1210" i="9"/>
  <c r="AC1211" i="9"/>
  <c r="AC1212" i="9"/>
  <c r="AH1212" i="9" s="1"/>
  <c r="AE1212" i="9"/>
  <c r="AI1212" i="9"/>
  <c r="AC1213" i="9"/>
  <c r="AC1214" i="9"/>
  <c r="AF1214" i="9"/>
  <c r="AH1214" i="9"/>
  <c r="AI1214" i="9"/>
  <c r="AC1215" i="9"/>
  <c r="AH1215" i="9"/>
  <c r="AI1215" i="9"/>
  <c r="AC1216" i="9"/>
  <c r="AC1217" i="9"/>
  <c r="AF1217" i="9"/>
  <c r="AG1217" i="9" s="1"/>
  <c r="AH1217" i="9"/>
  <c r="AE1217" i="9" s="1"/>
  <c r="AI1217" i="9"/>
  <c r="AD1217" i="9" s="1"/>
  <c r="AC1218" i="9"/>
  <c r="AC1219" i="9"/>
  <c r="AH1219" i="9" s="1"/>
  <c r="AI1219" i="9"/>
  <c r="AC1220" i="9"/>
  <c r="AI1220" i="9" s="1"/>
  <c r="AC1221" i="9"/>
  <c r="AH1221" i="9"/>
  <c r="AI1221" i="9"/>
  <c r="AC1222" i="9"/>
  <c r="AF1222" i="9"/>
  <c r="AH1222" i="9"/>
  <c r="AI1222" i="9"/>
  <c r="AC1223" i="9"/>
  <c r="AH1223" i="9" s="1"/>
  <c r="AI1223" i="9"/>
  <c r="AC1224" i="9"/>
  <c r="AI1224" i="9" s="1"/>
  <c r="AF1224" i="9" s="1"/>
  <c r="AD1224" i="9"/>
  <c r="AE1224" i="9"/>
  <c r="AH1224" i="9"/>
  <c r="AC1225" i="9"/>
  <c r="AE1225" i="9"/>
  <c r="AF1225" i="9"/>
  <c r="AH1225" i="9"/>
  <c r="AI1225" i="9"/>
  <c r="AD1225" i="9" s="1"/>
  <c r="AC1226" i="9"/>
  <c r="AC1227" i="9"/>
  <c r="AC1228" i="9"/>
  <c r="AH1228" i="9"/>
  <c r="AI1228" i="9"/>
  <c r="AC1229" i="9"/>
  <c r="AC1230" i="9"/>
  <c r="AC1231" i="9"/>
  <c r="AH1231" i="9"/>
  <c r="AI1231" i="9"/>
  <c r="AC1232" i="9"/>
  <c r="AC1233" i="9"/>
  <c r="AH1233" i="9" s="1"/>
  <c r="AE1233" i="9"/>
  <c r="AI1233" i="9"/>
  <c r="AC1234" i="9"/>
  <c r="AH1234" i="9" s="1"/>
  <c r="AI1234" i="9"/>
  <c r="AC1235" i="9"/>
  <c r="AH1235" i="9" s="1"/>
  <c r="AI1235" i="9"/>
  <c r="AC1236" i="9"/>
  <c r="AC1237" i="9"/>
  <c r="AC1238" i="9"/>
  <c r="AE1238" i="9"/>
  <c r="AH1238" i="9"/>
  <c r="AI1238" i="9"/>
  <c r="AC1239" i="9"/>
  <c r="AI1239" i="9" s="1"/>
  <c r="AC1240" i="9"/>
  <c r="AH1240" i="9"/>
  <c r="AI1240" i="9"/>
  <c r="AC1241" i="9"/>
  <c r="AC1242" i="9"/>
  <c r="AH1242" i="9"/>
  <c r="AI1242" i="9"/>
  <c r="AC1243" i="9"/>
  <c r="AH1243" i="9"/>
  <c r="AI1243" i="9"/>
  <c r="AC1244" i="9"/>
  <c r="AI1244" i="9" s="1"/>
  <c r="AH1244" i="9"/>
  <c r="AC1245" i="9"/>
  <c r="AH1245" i="9"/>
  <c r="AI1245" i="9"/>
  <c r="AC1246" i="9"/>
  <c r="AH1246" i="9" s="1"/>
  <c r="AI1246" i="9"/>
  <c r="AC1247" i="9"/>
  <c r="AC1248" i="9"/>
  <c r="AD1248" i="9"/>
  <c r="AG1248" i="9" s="1"/>
  <c r="AE1248" i="9"/>
  <c r="AF1248" i="9"/>
  <c r="AH1248" i="9"/>
  <c r="AI1248" i="9"/>
  <c r="AC1249" i="9"/>
  <c r="AD1249" i="9"/>
  <c r="AH1249" i="9"/>
  <c r="AI1249" i="9"/>
  <c r="AC1250" i="9"/>
  <c r="AC1251" i="9"/>
  <c r="AD1251" i="9"/>
  <c r="AH1251" i="9"/>
  <c r="AI1251" i="9"/>
  <c r="AE1251" i="9" s="1"/>
  <c r="AC1252" i="9"/>
  <c r="AC1253" i="9"/>
  <c r="AH1253" i="9" s="1"/>
  <c r="AE1253" i="9"/>
  <c r="AI1253" i="9"/>
  <c r="AF1253" i="9" s="1"/>
  <c r="AC1254" i="9"/>
  <c r="AH1254" i="9" s="1"/>
  <c r="AI1254" i="9"/>
  <c r="AC1255" i="9"/>
  <c r="AI1255" i="9" s="1"/>
  <c r="AD1255" i="9"/>
  <c r="AF1255" i="9"/>
  <c r="AH1255" i="9"/>
  <c r="AE1255" i="9" s="1"/>
  <c r="AC1256" i="9"/>
  <c r="AH1256" i="9"/>
  <c r="AI1256" i="9"/>
  <c r="AC1257" i="9"/>
  <c r="AE1257" i="9"/>
  <c r="AH1257" i="9"/>
  <c r="AI1257" i="9"/>
  <c r="AC1258" i="9"/>
  <c r="AH1258" i="9" s="1"/>
  <c r="AC1259" i="9"/>
  <c r="AC1260" i="9"/>
  <c r="AC1261" i="9"/>
  <c r="AH1261" i="9"/>
  <c r="AI1261" i="9"/>
  <c r="AC1262" i="9"/>
  <c r="AH1262" i="9"/>
  <c r="AI1262" i="9"/>
  <c r="AC1263" i="9"/>
  <c r="AC1264" i="9"/>
  <c r="AI1264" i="9" s="1"/>
  <c r="AD1264" i="9"/>
  <c r="AG1264" i="9" s="1"/>
  <c r="AF1264" i="9"/>
  <c r="AH1264" i="9"/>
  <c r="AE1264" i="9" s="1"/>
  <c r="AC1265" i="9"/>
  <c r="AH1265" i="9"/>
  <c r="AI1265" i="9"/>
  <c r="AC1266" i="9"/>
  <c r="AH1266" i="9" s="1"/>
  <c r="AI1266" i="9"/>
  <c r="AC1267" i="9"/>
  <c r="AH1267" i="9" s="1"/>
  <c r="AI1267" i="9"/>
  <c r="AC1268" i="9"/>
  <c r="AH1268" i="9" s="1"/>
  <c r="AC1269" i="9"/>
  <c r="AH1269" i="9" s="1"/>
  <c r="AI1269" i="9"/>
  <c r="AC1270" i="9"/>
  <c r="AC1271" i="9"/>
  <c r="AH1271" i="9"/>
  <c r="AI1271" i="9"/>
  <c r="AC1272" i="9"/>
  <c r="AC1273" i="9"/>
  <c r="AC1274" i="9"/>
  <c r="AH1274" i="9"/>
  <c r="AE1274" i="9" s="1"/>
  <c r="AI1274" i="9"/>
  <c r="AC1275" i="9"/>
  <c r="AH1275" i="9"/>
  <c r="AE1275" i="9" s="1"/>
  <c r="AI1275" i="9"/>
  <c r="AC1276" i="9"/>
  <c r="AC1277" i="9"/>
  <c r="AF1277" i="9"/>
  <c r="AH1277" i="9"/>
  <c r="AI1277" i="9"/>
  <c r="AC1278" i="9"/>
  <c r="AH1278" i="9"/>
  <c r="AI1278" i="9"/>
  <c r="AC1279" i="9"/>
  <c r="AC1280" i="9"/>
  <c r="AC1281" i="9"/>
  <c r="AE1281" i="9"/>
  <c r="AH1281" i="9"/>
  <c r="AI1281" i="9"/>
  <c r="AC1282" i="9"/>
  <c r="AH1282" i="9" s="1"/>
  <c r="AI1282" i="9"/>
  <c r="AC1283" i="9"/>
  <c r="AC1284" i="9"/>
  <c r="AC1285" i="9"/>
  <c r="AD1285" i="9"/>
  <c r="AH1285" i="9"/>
  <c r="AI1285" i="9"/>
  <c r="AC1286" i="9"/>
  <c r="AC1287" i="9"/>
  <c r="AE1287" i="9"/>
  <c r="AH1287" i="9"/>
  <c r="AI1287" i="9"/>
  <c r="AC1288" i="9"/>
  <c r="AI1288" i="9" s="1"/>
  <c r="AH1288" i="9"/>
  <c r="AC1289" i="9"/>
  <c r="AE1289" i="9"/>
  <c r="AF1289" i="9"/>
  <c r="AG1289" i="9" s="1"/>
  <c r="AH1289" i="9"/>
  <c r="AI1289" i="9"/>
  <c r="AD1289" i="9" s="1"/>
  <c r="AC1290" i="9"/>
  <c r="AH1290" i="9" s="1"/>
  <c r="AI1290" i="9"/>
  <c r="AC1291" i="9"/>
  <c r="AH1291" i="9"/>
  <c r="AI1291" i="9"/>
  <c r="AC1292" i="9"/>
  <c r="AC1293" i="9"/>
  <c r="AI1293" i="9" s="1"/>
  <c r="AD1293" i="9"/>
  <c r="AC1294" i="9"/>
  <c r="AH1294" i="9"/>
  <c r="AI1294" i="9"/>
  <c r="AC1295" i="9"/>
  <c r="AD1295" i="9"/>
  <c r="AE1295" i="9"/>
  <c r="AH1295" i="9"/>
  <c r="AI1295" i="9"/>
  <c r="AF1295" i="9" s="1"/>
  <c r="AC1296" i="9"/>
  <c r="AC1297" i="9"/>
  <c r="AD1297" i="9"/>
  <c r="AH1297" i="9"/>
  <c r="AI1297" i="9"/>
  <c r="AC1298" i="9"/>
  <c r="AH1298" i="9"/>
  <c r="AI1298" i="9"/>
  <c r="AC1299" i="9"/>
  <c r="AC1300" i="9"/>
  <c r="AH1300" i="9"/>
  <c r="AI1300" i="9"/>
  <c r="AC1301" i="9"/>
  <c r="AC1302" i="9"/>
  <c r="AH1302" i="9" s="1"/>
  <c r="AI1302" i="9"/>
  <c r="AC1303" i="9"/>
  <c r="AC1304" i="9"/>
  <c r="AH1304" i="9" s="1"/>
  <c r="AI1304" i="9"/>
  <c r="AC1305" i="9"/>
  <c r="AC1306" i="9"/>
  <c r="AC1307" i="9"/>
  <c r="AF1307" i="9"/>
  <c r="AH1307" i="9"/>
  <c r="AI1307" i="9"/>
  <c r="AC1308" i="9"/>
  <c r="AC1309" i="9"/>
  <c r="AI1309" i="9" s="1"/>
  <c r="AD1309" i="9"/>
  <c r="AF1309" i="9"/>
  <c r="AG1309" i="9" s="1"/>
  <c r="AH1309" i="9"/>
  <c r="AE1309" i="9" s="1"/>
  <c r="AC1310" i="9"/>
  <c r="AE1310" i="9"/>
  <c r="AH1310" i="9"/>
  <c r="AI1310" i="9"/>
  <c r="AC1311" i="9"/>
  <c r="AH1311" i="9"/>
  <c r="AI1311" i="9"/>
  <c r="AC1312" i="9"/>
  <c r="AD1312" i="9"/>
  <c r="AH1312" i="9"/>
  <c r="AI1312" i="9"/>
  <c r="AC1313" i="9"/>
  <c r="AI1313" i="9" s="1"/>
  <c r="AD1313" i="9"/>
  <c r="AF1313" i="9"/>
  <c r="AG1313" i="9" s="1"/>
  <c r="AH1313" i="9"/>
  <c r="AE1313" i="9" s="1"/>
  <c r="AC1314" i="9"/>
  <c r="AH1314" i="9"/>
  <c r="AI1314" i="9"/>
  <c r="AC1315" i="9"/>
  <c r="AC1316" i="9"/>
  <c r="AC1317" i="9"/>
  <c r="AD1317" i="9"/>
  <c r="AE1317" i="9"/>
  <c r="AF1317" i="9"/>
  <c r="AG1317" i="9" s="1"/>
  <c r="AH1317" i="9"/>
  <c r="AI1317" i="9"/>
  <c r="AC1318" i="9"/>
  <c r="AF1318" i="9"/>
  <c r="AH1318" i="9"/>
  <c r="AI1318" i="9"/>
  <c r="AD1318" i="9" s="1"/>
  <c r="AC1319" i="9"/>
  <c r="AC1320" i="9"/>
  <c r="AH1320" i="9"/>
  <c r="AI1320" i="9"/>
  <c r="AC1321" i="9"/>
  <c r="AH1321" i="9"/>
  <c r="AI1321" i="9"/>
  <c r="AC1322" i="9"/>
  <c r="AH1322" i="9" s="1"/>
  <c r="AI1322" i="9"/>
  <c r="AC1323" i="9"/>
  <c r="AF1323" i="9"/>
  <c r="AH1323" i="9"/>
  <c r="AI1323" i="9"/>
  <c r="AC1324" i="9"/>
  <c r="AE1324" i="9"/>
  <c r="AF1324" i="9"/>
  <c r="AG1324" i="9"/>
  <c r="AH1324" i="9"/>
  <c r="AI1324" i="9"/>
  <c r="AD1324" i="9" s="1"/>
  <c r="AC1325" i="9"/>
  <c r="AH1325" i="9"/>
  <c r="AI1325" i="9"/>
  <c r="AC1326" i="9"/>
  <c r="AC1327" i="9"/>
  <c r="AC1328" i="9"/>
  <c r="AH1328" i="9"/>
  <c r="AI1328" i="9"/>
  <c r="AC1329" i="9"/>
  <c r="AC1330" i="9"/>
  <c r="AF1330" i="9"/>
  <c r="AH1330" i="9"/>
  <c r="AI1330" i="9"/>
  <c r="AC1331" i="9"/>
  <c r="AF1331" i="9"/>
  <c r="AH1331" i="9"/>
  <c r="AI1331" i="9"/>
  <c r="AC1332" i="9"/>
  <c r="AC1333" i="9"/>
  <c r="AI1333" i="9" s="1"/>
  <c r="AD1333" i="9"/>
  <c r="AG1333" i="9" s="1"/>
  <c r="AF1333" i="9"/>
  <c r="AH1333" i="9"/>
  <c r="AE1333" i="9" s="1"/>
  <c r="AC1334" i="9"/>
  <c r="AH1334" i="9"/>
  <c r="AI1334" i="9"/>
  <c r="AC1335" i="9"/>
  <c r="AC1336" i="9"/>
  <c r="AC1337" i="9"/>
  <c r="AD1337" i="9"/>
  <c r="AH1337" i="9"/>
  <c r="AI1337" i="9"/>
  <c r="AC1338" i="9"/>
  <c r="AI1338" i="9" s="1"/>
  <c r="AH1338" i="9"/>
  <c r="AC1339" i="9"/>
  <c r="AC1340" i="9"/>
  <c r="AD1340" i="9"/>
  <c r="AF1340" i="9"/>
  <c r="AH1340" i="9"/>
  <c r="AE1340" i="9" s="1"/>
  <c r="AI1340" i="9"/>
  <c r="AC1341" i="9"/>
  <c r="AI1341" i="9" s="1"/>
  <c r="AH1341" i="9"/>
  <c r="AE1341" i="9" s="1"/>
  <c r="AC1342" i="9"/>
  <c r="AC1343" i="9"/>
  <c r="AD1343" i="9"/>
  <c r="AH1343" i="9"/>
  <c r="AI1343" i="9"/>
  <c r="AC1344" i="9"/>
  <c r="AI1344" i="9" s="1"/>
  <c r="AF1344" i="9" s="1"/>
  <c r="AH1344" i="9"/>
  <c r="AE1344" i="9" s="1"/>
  <c r="AC1345" i="9"/>
  <c r="AD1345" i="9"/>
  <c r="AH1345" i="9"/>
  <c r="AI1345" i="9"/>
  <c r="AC1346" i="9"/>
  <c r="AH1346" i="9"/>
  <c r="AI1346" i="9"/>
  <c r="AC1347" i="9"/>
  <c r="AH1347" i="9" s="1"/>
  <c r="AC1348" i="9"/>
  <c r="AH1348" i="9" s="1"/>
  <c r="AC1349" i="9"/>
  <c r="AI1349" i="9" s="1"/>
  <c r="AD1349" i="9"/>
  <c r="AH1349" i="9"/>
  <c r="AC1350" i="9"/>
  <c r="AH1350" i="9"/>
  <c r="AI1350" i="9"/>
  <c r="AC1351" i="9"/>
  <c r="AH1351" i="9"/>
  <c r="AI1351" i="9"/>
  <c r="AC1352" i="9"/>
  <c r="AC1353" i="9"/>
  <c r="AI1353" i="9" s="1"/>
  <c r="AD1353" i="9"/>
  <c r="AF1353" i="9"/>
  <c r="AH1353" i="9"/>
  <c r="AE1353" i="9" s="1"/>
  <c r="AG1353" i="9" s="1"/>
  <c r="AC1354" i="9"/>
  <c r="AF1354" i="9"/>
  <c r="AH1354" i="9"/>
  <c r="AE1354" i="9" s="1"/>
  <c r="AI1354" i="9"/>
  <c r="AD1354" i="9" s="1"/>
  <c r="AC1355" i="9"/>
  <c r="AC1356" i="9"/>
  <c r="AC1357" i="9"/>
  <c r="AH1357" i="9"/>
  <c r="AI1357" i="9"/>
  <c r="AD1357" i="9" s="1"/>
  <c r="AC1358" i="9"/>
  <c r="AC1359" i="9"/>
  <c r="AC1360" i="9"/>
  <c r="AC1361" i="9"/>
  <c r="AC1362" i="9"/>
  <c r="AH1362" i="9" s="1"/>
  <c r="AI1362" i="9"/>
  <c r="AC1363" i="9"/>
  <c r="AF1363" i="9"/>
  <c r="AH1363" i="9"/>
  <c r="AI1363" i="9"/>
  <c r="AC1364" i="9"/>
  <c r="AE1364" i="9"/>
  <c r="AH1364" i="9"/>
  <c r="AI1364" i="9"/>
  <c r="AC1365" i="9"/>
  <c r="AC1366" i="9"/>
  <c r="AD1366" i="9"/>
  <c r="AE1366" i="9"/>
  <c r="AF1366" i="9"/>
  <c r="AH1366" i="9"/>
  <c r="AI1366" i="9"/>
  <c r="AC1367" i="9"/>
  <c r="AC1368" i="9"/>
  <c r="AH1368" i="9"/>
  <c r="AI1368" i="9"/>
  <c r="AC1369" i="9"/>
  <c r="AH1369" i="9"/>
  <c r="AI1369" i="9"/>
  <c r="AC1370" i="9"/>
  <c r="AH1370" i="9" s="1"/>
  <c r="AC1371" i="9"/>
  <c r="AF1371" i="9"/>
  <c r="AH1371" i="9"/>
  <c r="AI1371" i="9"/>
  <c r="AC1372" i="9"/>
  <c r="AH1372" i="9" s="1"/>
  <c r="AI1372" i="9"/>
  <c r="AC1373" i="9"/>
  <c r="AC1374" i="9"/>
  <c r="AH1374" i="9"/>
  <c r="AI1374" i="9"/>
  <c r="AC1375" i="9"/>
  <c r="AI1375" i="9" s="1"/>
  <c r="AC1376" i="9"/>
  <c r="AC1377" i="9"/>
  <c r="AD1377" i="9"/>
  <c r="AE1377" i="9"/>
  <c r="AF1377" i="9"/>
  <c r="AH1377" i="9"/>
  <c r="AI1377" i="9"/>
  <c r="AC1378" i="9"/>
  <c r="AH1378" i="9" s="1"/>
  <c r="AI1378" i="9"/>
  <c r="AC1379" i="9"/>
  <c r="AC1380" i="9"/>
  <c r="AH1380" i="9" s="1"/>
  <c r="AI1380" i="9"/>
  <c r="AC1381" i="9"/>
  <c r="AC1382" i="9"/>
  <c r="AH1382" i="9" s="1"/>
  <c r="AI1382" i="9"/>
  <c r="AC1383" i="9"/>
  <c r="AH1383" i="9" s="1"/>
  <c r="AI1383" i="9"/>
  <c r="AC1384" i="9"/>
  <c r="AC1385" i="9"/>
  <c r="AH1385" i="9"/>
  <c r="AI1385" i="9"/>
  <c r="AC1386" i="9"/>
  <c r="AC1387" i="9"/>
  <c r="AH1387" i="9" s="1"/>
  <c r="AC1388" i="9"/>
  <c r="AC1389" i="9"/>
  <c r="AH1389" i="9"/>
  <c r="AI1389" i="9"/>
  <c r="AC1390" i="9"/>
  <c r="AH1390" i="9" s="1"/>
  <c r="AI1390" i="9"/>
  <c r="AC1391" i="9"/>
  <c r="AF1391" i="9"/>
  <c r="AH1391" i="9"/>
  <c r="AI1391" i="9"/>
  <c r="AC1392" i="9"/>
  <c r="AH1392" i="9"/>
  <c r="AI1392" i="9"/>
  <c r="AC1393" i="9"/>
  <c r="AC1394" i="9"/>
  <c r="AE1394" i="9"/>
  <c r="AH1394" i="9"/>
  <c r="AI1394" i="9"/>
  <c r="AC1395" i="9"/>
  <c r="AF1395" i="9"/>
  <c r="AH1395" i="9"/>
  <c r="AI1395" i="9"/>
  <c r="AC1396" i="9"/>
  <c r="AC1397" i="9"/>
  <c r="AE1397" i="9"/>
  <c r="AH1397" i="9"/>
  <c r="AI1397" i="9"/>
  <c r="AC1398" i="9"/>
  <c r="AH1398" i="9"/>
  <c r="AI1398" i="9"/>
  <c r="AC1399" i="9"/>
  <c r="AC1400" i="9"/>
  <c r="AD1400" i="9"/>
  <c r="AF1400" i="9"/>
  <c r="AH1400" i="9"/>
  <c r="AE1400" i="9" s="1"/>
  <c r="AG1400" i="9" s="1"/>
  <c r="AI1400" i="9"/>
  <c r="AC1401" i="9"/>
  <c r="AC1402" i="9"/>
  <c r="AC1403" i="9"/>
  <c r="AH1403" i="9" s="1"/>
  <c r="AI1403" i="9"/>
  <c r="AC1404" i="9"/>
  <c r="AC1405" i="9"/>
  <c r="AH1405" i="9"/>
  <c r="AI1405" i="9"/>
  <c r="AC1406" i="9"/>
  <c r="AI1406" i="9" s="1"/>
  <c r="AD1406" i="9" s="1"/>
  <c r="AF1406" i="9"/>
  <c r="AH1406" i="9"/>
  <c r="AE1406" i="9" s="1"/>
  <c r="AC1407" i="9"/>
  <c r="AH1407" i="9"/>
  <c r="AI1407" i="9"/>
  <c r="AC1408" i="9"/>
  <c r="AH1408" i="9"/>
  <c r="AI1408" i="9"/>
  <c r="AC1409" i="9"/>
  <c r="AF1409" i="9"/>
  <c r="AG1409" i="9" s="1"/>
  <c r="AH1409" i="9"/>
  <c r="AE1409" i="9" s="1"/>
  <c r="AI1409" i="9"/>
  <c r="AD1409" i="9" s="1"/>
  <c r="AC1410" i="9"/>
  <c r="AC1411" i="9"/>
  <c r="AF1411" i="9"/>
  <c r="AH1411" i="9"/>
  <c r="AI1411" i="9"/>
  <c r="AC1412" i="9"/>
  <c r="AF1412" i="9"/>
  <c r="AH1412" i="9"/>
  <c r="AI1412" i="9"/>
  <c r="AE1412" i="9" s="1"/>
  <c r="AC1413" i="9"/>
  <c r="AC1414" i="9"/>
  <c r="AE1414" i="9"/>
  <c r="AF1414" i="9"/>
  <c r="AG1414" i="9" s="1"/>
  <c r="AH1414" i="9"/>
  <c r="AI1414" i="9"/>
  <c r="AD1414" i="9" s="1"/>
  <c r="AC1415" i="9"/>
  <c r="AH1415" i="9"/>
  <c r="AI1415" i="9"/>
  <c r="AC1416" i="9"/>
  <c r="AC1417" i="9"/>
  <c r="AD1417" i="9"/>
  <c r="AF1417" i="9"/>
  <c r="AG1417" i="9"/>
  <c r="AH1417" i="9"/>
  <c r="AE1417" i="9" s="1"/>
  <c r="AI1417" i="9"/>
  <c r="AC1418" i="9"/>
  <c r="AE1418" i="9"/>
  <c r="AH1418" i="9"/>
  <c r="AI1418" i="9"/>
  <c r="AC1419" i="9"/>
  <c r="AC1420" i="9"/>
  <c r="AC1421" i="9"/>
  <c r="AH1421" i="9"/>
  <c r="AI1421" i="9"/>
  <c r="AC1422" i="9"/>
  <c r="AC1423" i="9"/>
  <c r="AC1424" i="9"/>
  <c r="AC1425" i="9"/>
  <c r="AD1425" i="9"/>
  <c r="AH1425" i="9"/>
  <c r="AI1425" i="9"/>
  <c r="AC1426" i="9"/>
  <c r="AH1426" i="9"/>
  <c r="AI1426" i="9"/>
  <c r="AC1427" i="9"/>
  <c r="AC1428" i="9"/>
  <c r="AH1428" i="9"/>
  <c r="AI1428" i="9"/>
  <c r="AC1429" i="9"/>
  <c r="AI1429" i="9" s="1"/>
  <c r="AD1429" i="9" s="1"/>
  <c r="AE1429" i="9"/>
  <c r="AH1429" i="9"/>
  <c r="AC1430" i="9"/>
  <c r="AF1430" i="9"/>
  <c r="AH1430" i="9"/>
  <c r="AI1430" i="9"/>
  <c r="AC1431" i="9"/>
  <c r="AH1431" i="9"/>
  <c r="AI1431" i="9"/>
  <c r="AC1432" i="9"/>
  <c r="AH1432" i="9"/>
  <c r="AI1432" i="9"/>
  <c r="AC1433" i="9"/>
  <c r="AI1433" i="9" s="1"/>
  <c r="AH1433" i="9"/>
  <c r="AE1433" i="9" s="1"/>
  <c r="AC1434" i="9"/>
  <c r="AH1434" i="9"/>
  <c r="AI1434" i="9"/>
  <c r="AC1435" i="9"/>
  <c r="AC1436" i="9"/>
  <c r="AC1437" i="9"/>
  <c r="AH1437" i="9"/>
  <c r="AI1437" i="9"/>
  <c r="AC1438" i="9"/>
  <c r="AC1439" i="9"/>
  <c r="AF1439" i="9"/>
  <c r="AH1439" i="9"/>
  <c r="AE1439" i="9" s="1"/>
  <c r="AI1439" i="9"/>
  <c r="AD1439" i="9" s="1"/>
  <c r="AC1440" i="9"/>
  <c r="AC1441" i="9"/>
  <c r="AI1441" i="9" s="1"/>
  <c r="AD1441" i="9"/>
  <c r="AH1441" i="9"/>
  <c r="AC1442" i="9"/>
  <c r="AI1442" i="9" s="1"/>
  <c r="AD1442" i="9"/>
  <c r="AH1442" i="9"/>
  <c r="AC1443" i="9"/>
  <c r="AH1443" i="9"/>
  <c r="AI1443" i="9"/>
  <c r="AC1444" i="9"/>
  <c r="AD1444" i="9"/>
  <c r="AF1444" i="9"/>
  <c r="AH1444" i="9"/>
  <c r="AE1444" i="9" s="1"/>
  <c r="AI1444" i="9"/>
  <c r="AC1445" i="9"/>
  <c r="AC1446" i="9"/>
  <c r="AE1446" i="9"/>
  <c r="AG1446" i="9" s="1"/>
  <c r="AF1446" i="9"/>
  <c r="AH1446" i="9"/>
  <c r="AI1446" i="9"/>
  <c r="AD1446" i="9" s="1"/>
  <c r="AC1447" i="9"/>
  <c r="AF1447" i="9"/>
  <c r="AG1447" i="9" s="1"/>
  <c r="AH1447" i="9"/>
  <c r="AE1447" i="9" s="1"/>
  <c r="AI1447" i="9"/>
  <c r="AD1447" i="9" s="1"/>
  <c r="AC1448" i="9"/>
  <c r="AC1449" i="9"/>
  <c r="AH1449" i="9"/>
  <c r="AI1449" i="9"/>
  <c r="AC1450" i="9"/>
  <c r="AH1450" i="9"/>
  <c r="AI1450" i="9"/>
  <c r="AC1451" i="9"/>
  <c r="AC1452" i="9"/>
  <c r="AH1452" i="9" s="1"/>
  <c r="AI1452" i="9"/>
  <c r="AC1453" i="9"/>
  <c r="AI1453" i="9" s="1"/>
  <c r="AH1453" i="9"/>
  <c r="AC1454" i="9"/>
  <c r="AC1455" i="9"/>
  <c r="AH1455" i="9" s="1"/>
  <c r="AI1455" i="9"/>
  <c r="AC1456" i="9"/>
  <c r="AC1457" i="9"/>
  <c r="AC1458" i="9"/>
  <c r="AC1459" i="9"/>
  <c r="AD1459" i="9"/>
  <c r="AH1459" i="9"/>
  <c r="AI1459" i="9"/>
  <c r="AC1460" i="9"/>
  <c r="AH1460" i="9"/>
  <c r="AI1460" i="9"/>
  <c r="AC1461" i="9"/>
  <c r="AI1461" i="9" s="1"/>
  <c r="AD1461" i="9"/>
  <c r="AH1461" i="9"/>
  <c r="AC1462" i="9"/>
  <c r="AE1462" i="9"/>
  <c r="AF1462" i="9"/>
  <c r="AG1462" i="9" s="1"/>
  <c r="AH1462" i="9"/>
  <c r="AI1462" i="9"/>
  <c r="AD1462" i="9" s="1"/>
  <c r="AC1463" i="9"/>
  <c r="AF1463" i="9"/>
  <c r="AH1463" i="9"/>
  <c r="AI1463" i="9"/>
  <c r="AC1464" i="9"/>
  <c r="AC1465" i="9"/>
  <c r="AC1466" i="9"/>
  <c r="AH1466" i="9"/>
  <c r="AI1466" i="9"/>
  <c r="AC1467" i="9"/>
  <c r="AH1467" i="9" s="1"/>
  <c r="AI1467" i="9"/>
  <c r="AE1467" i="9" s="1"/>
  <c r="AC1468" i="9"/>
  <c r="AC1469" i="9"/>
  <c r="AH1469" i="9"/>
  <c r="AI1469" i="9"/>
  <c r="AC1470" i="9"/>
  <c r="AD1470" i="9"/>
  <c r="AE1470" i="9"/>
  <c r="AH1470" i="9"/>
  <c r="AI1470" i="9"/>
  <c r="AF1470" i="9" s="1"/>
  <c r="AG1470" i="9" s="1"/>
  <c r="AC1471" i="9"/>
  <c r="AC1472" i="9"/>
  <c r="AF1472" i="9"/>
  <c r="AH1472" i="9"/>
  <c r="AI1472" i="9"/>
  <c r="AC1473" i="9"/>
  <c r="AH1473" i="9"/>
  <c r="AI1473" i="9"/>
  <c r="AC1474" i="9"/>
  <c r="AH1474" i="9" s="1"/>
  <c r="AI1474" i="9"/>
  <c r="AC1475" i="9"/>
  <c r="AH1475" i="9" s="1"/>
  <c r="AC1476" i="9"/>
  <c r="AH1476" i="9" s="1"/>
  <c r="AI1476" i="9"/>
  <c r="AC1477" i="9"/>
  <c r="AD1477" i="9"/>
  <c r="AH1477" i="9"/>
  <c r="AI1477" i="9"/>
  <c r="AC1478" i="9"/>
  <c r="AC1479" i="9"/>
  <c r="AC1480" i="9"/>
  <c r="AH1480" i="9" s="1"/>
  <c r="AI1480" i="9"/>
  <c r="AC1481" i="9"/>
  <c r="AC1482" i="9"/>
  <c r="AH1482" i="9" s="1"/>
  <c r="AC1483" i="9"/>
  <c r="AH1483" i="9"/>
  <c r="AI1483" i="9"/>
  <c r="AC1484" i="9"/>
  <c r="AI1484" i="9" s="1"/>
  <c r="AH1484" i="9"/>
  <c r="AE1484" i="9" s="1"/>
  <c r="AC1485" i="9"/>
  <c r="AI1485" i="9" s="1"/>
  <c r="AD1485" i="9"/>
  <c r="AF1485" i="9"/>
  <c r="AG1485" i="9" s="1"/>
  <c r="AH1485" i="9"/>
  <c r="AE1485" i="9" s="1"/>
  <c r="AC1486" i="9"/>
  <c r="AH1486" i="9"/>
  <c r="AE1486" i="9" s="1"/>
  <c r="AI1486" i="9"/>
  <c r="AD1486" i="9" s="1"/>
  <c r="AC1487" i="9"/>
  <c r="AH1487" i="9" s="1"/>
  <c r="AI1487" i="9"/>
  <c r="AC1488" i="9"/>
  <c r="AC1489" i="9"/>
  <c r="AD1489" i="9"/>
  <c r="AE1489" i="9"/>
  <c r="AF1489" i="9"/>
  <c r="AH1489" i="9"/>
  <c r="AI1489" i="9"/>
  <c r="AC1490" i="9"/>
  <c r="AC1491" i="9"/>
  <c r="AC1492" i="9"/>
  <c r="AC1493" i="9"/>
  <c r="AC1494" i="9"/>
  <c r="AC1495" i="9"/>
  <c r="AF1495" i="9"/>
  <c r="AG1495" i="9" s="1"/>
  <c r="AH1495" i="9"/>
  <c r="AE1495" i="9" s="1"/>
  <c r="AI1495" i="9"/>
  <c r="AD1495" i="9" s="1"/>
  <c r="AC1496" i="9"/>
  <c r="AC1497" i="9"/>
  <c r="AI1497" i="9" s="1"/>
  <c r="AH1497" i="9"/>
  <c r="AC1498" i="9"/>
  <c r="AC1499" i="9"/>
  <c r="AC1500" i="9"/>
  <c r="AC1501" i="9"/>
  <c r="AH1501" i="9" s="1"/>
  <c r="AI1501" i="9"/>
  <c r="AC1502" i="9"/>
  <c r="AH1502" i="9"/>
  <c r="AI1502" i="9"/>
  <c r="AC1503" i="9"/>
  <c r="AH1503" i="9"/>
  <c r="AI1503" i="9"/>
  <c r="AC1504" i="9"/>
  <c r="AH1504" i="9" s="1"/>
  <c r="AC1505" i="9"/>
  <c r="AC1506" i="9"/>
  <c r="AE1506" i="9"/>
  <c r="AF1506" i="9"/>
  <c r="AG1506" i="9"/>
  <c r="AH1506" i="9"/>
  <c r="AI1506" i="9"/>
  <c r="AD1506" i="9" s="1"/>
  <c r="AC1507" i="9"/>
  <c r="AC1508" i="9"/>
  <c r="AC1509" i="9"/>
  <c r="AH1509" i="9"/>
  <c r="AI1509" i="9"/>
  <c r="AC1510" i="9"/>
  <c r="AC1511" i="9"/>
  <c r="AC1512" i="9"/>
  <c r="AI1512" i="9" s="1"/>
  <c r="AH1512" i="9"/>
  <c r="AC1513" i="9"/>
  <c r="AH1513" i="9" s="1"/>
  <c r="AI1513" i="9"/>
  <c r="AC1514" i="9"/>
  <c r="AH1514" i="9" s="1"/>
  <c r="AI1514" i="9"/>
  <c r="AC1515" i="9"/>
  <c r="AF1515" i="9"/>
  <c r="AH1515" i="9"/>
  <c r="AI1515" i="9"/>
  <c r="AC1516" i="9"/>
  <c r="AI1516" i="9" s="1"/>
  <c r="AE1516" i="9"/>
  <c r="AH1516" i="9"/>
  <c r="AC1517" i="9"/>
  <c r="AI1517" i="9" s="1"/>
  <c r="AH1517" i="9"/>
  <c r="AC1518" i="9"/>
  <c r="AH1518" i="9"/>
  <c r="AI1518" i="9"/>
  <c r="AC1519" i="9"/>
  <c r="AI1519" i="9" s="1"/>
  <c r="AH1519" i="9"/>
  <c r="AC1520" i="9"/>
  <c r="AH1520" i="9"/>
  <c r="AI1520" i="9"/>
  <c r="AC1521" i="9"/>
  <c r="AF1521" i="9"/>
  <c r="AH1521" i="9"/>
  <c r="AI1521" i="9"/>
  <c r="AC1522" i="9"/>
  <c r="AH1522" i="9"/>
  <c r="AI1522" i="9"/>
  <c r="AC1523" i="9"/>
  <c r="AH1523" i="9"/>
  <c r="AI1523" i="9"/>
  <c r="AC1524" i="9"/>
  <c r="AC1525" i="9"/>
  <c r="AC1526" i="9"/>
  <c r="AF1526" i="9"/>
  <c r="AH1526" i="9"/>
  <c r="AI1526" i="9"/>
  <c r="AD1526" i="9" s="1"/>
  <c r="AC1527" i="9"/>
  <c r="AH1527" i="9"/>
  <c r="AI1527" i="9"/>
  <c r="AC1528" i="9"/>
  <c r="AC1529" i="9"/>
  <c r="AH1529" i="9"/>
  <c r="AI1529" i="9"/>
  <c r="AC1530" i="9"/>
  <c r="AC1531" i="9"/>
  <c r="AC1532" i="9"/>
  <c r="AH1532" i="9" s="1"/>
  <c r="AC1533" i="9"/>
  <c r="AI1533" i="9" s="1"/>
  <c r="AD1533" i="9"/>
  <c r="AF1533" i="9"/>
  <c r="AH1533" i="9"/>
  <c r="AC1534" i="9"/>
  <c r="AH1534" i="9" s="1"/>
  <c r="AI1534" i="9"/>
  <c r="AC1535" i="9"/>
  <c r="AI1535" i="9" s="1"/>
  <c r="AE1535" i="9"/>
  <c r="AH1535" i="9"/>
  <c r="AC1536" i="9"/>
  <c r="AH1536" i="9" s="1"/>
  <c r="AI1536" i="9"/>
  <c r="AC1537" i="9"/>
  <c r="AC1538" i="9"/>
  <c r="AF1538" i="9"/>
  <c r="AH1538" i="9"/>
  <c r="AI1538" i="9"/>
  <c r="AC1539" i="9"/>
  <c r="AH1539" i="9" s="1"/>
  <c r="AC1540" i="9"/>
  <c r="AI1540" i="9" s="1"/>
  <c r="AC1541" i="9"/>
  <c r="AD1541" i="9"/>
  <c r="AH1541" i="9"/>
  <c r="AI1541" i="9"/>
  <c r="AC1542" i="9"/>
  <c r="AC1543" i="9"/>
  <c r="AH1543" i="9"/>
  <c r="AI1543" i="9"/>
  <c r="AC1544" i="9"/>
  <c r="AE1544" i="9"/>
  <c r="AH1544" i="9"/>
  <c r="AI1544" i="9"/>
  <c r="AD1544" i="9" s="1"/>
  <c r="AC1545" i="9"/>
  <c r="AI1545" i="9" s="1"/>
  <c r="AD1545" i="9"/>
  <c r="AE1545" i="9"/>
  <c r="AF1545" i="9"/>
  <c r="AG1545" i="9"/>
  <c r="AH1545" i="9"/>
  <c r="AC1546" i="9"/>
  <c r="AE1546" i="9"/>
  <c r="AG1546" i="9" s="1"/>
  <c r="AF1546" i="9"/>
  <c r="AH1546" i="9"/>
  <c r="AI1546" i="9"/>
  <c r="AD1546" i="9" s="1"/>
  <c r="AC1547" i="9"/>
  <c r="AH1547" i="9"/>
  <c r="AI1547" i="9"/>
  <c r="AC1548" i="9"/>
  <c r="AC1549" i="9"/>
  <c r="AD1549" i="9"/>
  <c r="AH1549" i="9"/>
  <c r="AE1549" i="9" s="1"/>
  <c r="AG1549" i="9" s="1"/>
  <c r="AI1549" i="9"/>
  <c r="AF1549" i="9" s="1"/>
  <c r="AC1550" i="9"/>
  <c r="AH1550" i="9" s="1"/>
  <c r="AI1550" i="9"/>
  <c r="AC1551" i="9"/>
  <c r="AC1552" i="9"/>
  <c r="AD1552" i="9"/>
  <c r="AH1552" i="9"/>
  <c r="AI1552" i="9"/>
  <c r="AC1553" i="9"/>
  <c r="AH1553" i="9" s="1"/>
  <c r="AI1553" i="9"/>
  <c r="AC1554" i="9"/>
  <c r="AH1554" i="9" s="1"/>
  <c r="AI1554" i="9"/>
  <c r="AC1555" i="9"/>
  <c r="AI1555" i="9" s="1"/>
  <c r="AE1555" i="9" s="1"/>
  <c r="AD1555" i="9"/>
  <c r="AF1555" i="9"/>
  <c r="AG1555" i="9" s="1"/>
  <c r="AH1555" i="9"/>
  <c r="AC1556" i="9"/>
  <c r="AI1556" i="9" s="1"/>
  <c r="AD1556" i="9"/>
  <c r="AF1556" i="9"/>
  <c r="AH1556" i="9"/>
  <c r="AE1556" i="9" s="1"/>
  <c r="AC1557" i="9"/>
  <c r="AD1557" i="9"/>
  <c r="AH1557" i="9"/>
  <c r="AI1557" i="9"/>
  <c r="AC1558" i="9"/>
  <c r="AH1558" i="9"/>
  <c r="AI1558" i="9"/>
  <c r="AC1559" i="9"/>
  <c r="AH1559" i="9"/>
  <c r="AI1559" i="9"/>
  <c r="AC1560" i="9"/>
  <c r="AH1560" i="9" s="1"/>
  <c r="AI1560" i="9"/>
  <c r="AC1561" i="9"/>
  <c r="AH1561" i="9" s="1"/>
  <c r="AE1561" i="9"/>
  <c r="AI1561" i="9"/>
  <c r="AC1562" i="9"/>
  <c r="AI1562" i="9" s="1"/>
  <c r="AD1562" i="9"/>
  <c r="AF1562" i="9"/>
  <c r="AH1562" i="9"/>
  <c r="AE1562" i="9" s="1"/>
  <c r="AC1563" i="9"/>
  <c r="AF1563" i="9"/>
  <c r="AH1563" i="9"/>
  <c r="AI1563" i="9"/>
  <c r="AC1564" i="9"/>
  <c r="AC1565" i="9"/>
  <c r="AC1566" i="9"/>
  <c r="AF1566" i="9"/>
  <c r="AG1566" i="9"/>
  <c r="AH1566" i="9"/>
  <c r="AE1566" i="9" s="1"/>
  <c r="AI1566" i="9"/>
  <c r="AD1566" i="9" s="1"/>
  <c r="AC1567" i="9"/>
  <c r="AD1567" i="9"/>
  <c r="AE1567" i="9"/>
  <c r="AG1567" i="9" s="1"/>
  <c r="AF1567" i="9"/>
  <c r="AH1567" i="9"/>
  <c r="AI1567" i="9"/>
  <c r="AC1568" i="9"/>
  <c r="AC1569" i="9"/>
  <c r="AE1569" i="9"/>
  <c r="AH1569" i="9"/>
  <c r="AI1569" i="9"/>
  <c r="AC1570" i="9"/>
  <c r="AF1570" i="9"/>
  <c r="AH1570" i="9"/>
  <c r="AI1570" i="9"/>
  <c r="AC1571" i="9"/>
  <c r="AC1572" i="9"/>
  <c r="AD1572" i="9"/>
  <c r="AF1572" i="9"/>
  <c r="AH1572" i="9"/>
  <c r="AE1572" i="9" s="1"/>
  <c r="AI1572" i="9"/>
  <c r="AC1573" i="9"/>
  <c r="AI1573" i="9" s="1"/>
  <c r="AD1573" i="9"/>
  <c r="AH1573" i="9"/>
  <c r="AC1574" i="9"/>
  <c r="AH1574" i="9" s="1"/>
  <c r="AI1574" i="9"/>
  <c r="AC1575" i="9"/>
  <c r="AH1575" i="9"/>
  <c r="AI1575" i="9"/>
  <c r="AC1576" i="9"/>
  <c r="AH1576" i="9" s="1"/>
  <c r="AE1576" i="9"/>
  <c r="AI1576" i="9"/>
  <c r="AC1577" i="9"/>
  <c r="AI1577" i="9" s="1"/>
  <c r="AD1577" i="9"/>
  <c r="AH1577" i="9"/>
  <c r="AC1578" i="9"/>
  <c r="AC1579" i="9"/>
  <c r="AC1580" i="9"/>
  <c r="AH1580" i="9"/>
  <c r="AI1580" i="9"/>
  <c r="AC1581" i="9"/>
  <c r="AD1581" i="9"/>
  <c r="AF1581" i="9"/>
  <c r="AG1581" i="9" s="1"/>
  <c r="AH1581" i="9"/>
  <c r="AI1581" i="9"/>
  <c r="AE1581" i="9" s="1"/>
  <c r="AC1582" i="9"/>
  <c r="AF1582" i="9"/>
  <c r="AH1582" i="9"/>
  <c r="AI1582" i="9"/>
  <c r="AC1583" i="9"/>
  <c r="AH1583" i="9"/>
  <c r="AI1583" i="9"/>
  <c r="AC1584" i="9"/>
  <c r="AD1584" i="9"/>
  <c r="AH1584" i="9"/>
  <c r="AI1584" i="9"/>
  <c r="AC1585" i="9"/>
  <c r="AC1586" i="9"/>
  <c r="AF1586" i="9"/>
  <c r="AH1586" i="9"/>
  <c r="AI1586" i="9"/>
  <c r="AC1587" i="9"/>
  <c r="AH1587" i="9"/>
  <c r="AI1587" i="9"/>
  <c r="AC1588" i="9"/>
  <c r="AC1589" i="9"/>
  <c r="AD1589" i="9"/>
  <c r="AE1589" i="9"/>
  <c r="AF1589" i="9"/>
  <c r="AG1589" i="9" s="1"/>
  <c r="AH1589" i="9"/>
  <c r="AI1589" i="9"/>
  <c r="AC1590" i="9"/>
  <c r="AH1590" i="9"/>
  <c r="AI1590" i="9"/>
  <c r="AC1591" i="9"/>
  <c r="AC1592" i="9"/>
  <c r="AC1593" i="9"/>
  <c r="AF1593" i="9"/>
  <c r="AG1593" i="9" s="1"/>
  <c r="AH1593" i="9"/>
  <c r="AE1593" i="9" s="1"/>
  <c r="AI1593" i="9"/>
  <c r="AD1593" i="9" s="1"/>
  <c r="AC1594" i="9"/>
  <c r="AH1594" i="9" s="1"/>
  <c r="AC1595" i="9"/>
  <c r="AH1595" i="9" s="1"/>
  <c r="AC1596" i="9"/>
  <c r="AD1596" i="9"/>
  <c r="AH1596" i="9"/>
  <c r="AI1596" i="9"/>
  <c r="AC1597" i="9"/>
  <c r="AI1597" i="9" s="1"/>
  <c r="AH1597" i="9"/>
  <c r="AC1598" i="9"/>
  <c r="AF1598" i="9"/>
  <c r="AH1598" i="9"/>
  <c r="AE1598" i="9" s="1"/>
  <c r="AI1598" i="9"/>
  <c r="AD1598" i="9" s="1"/>
  <c r="AC1599" i="9"/>
  <c r="AC1600" i="9"/>
  <c r="AH1600" i="9"/>
  <c r="AI1600" i="9"/>
  <c r="AC1601" i="9"/>
  <c r="AE1601" i="9"/>
  <c r="AH1601" i="9"/>
  <c r="AI1601" i="9"/>
  <c r="AC1602" i="9"/>
  <c r="AC1603" i="9"/>
  <c r="AH1603" i="9"/>
  <c r="AI1603" i="9"/>
  <c r="AC1604" i="9"/>
  <c r="AC1605" i="9"/>
  <c r="AI1605" i="9" s="1"/>
  <c r="AD1605" i="9"/>
  <c r="AH1605" i="9"/>
  <c r="AC1606" i="9"/>
  <c r="AH1606" i="9"/>
  <c r="AI1606" i="9"/>
  <c r="AC1607" i="9"/>
  <c r="AI1607" i="9" s="1"/>
  <c r="AD1607" i="9"/>
  <c r="AH1607" i="9"/>
  <c r="AC1608" i="9"/>
  <c r="AC1609" i="9"/>
  <c r="AH1609" i="9"/>
  <c r="AI1609" i="9"/>
  <c r="AC1610" i="9"/>
  <c r="AH1610" i="9" s="1"/>
  <c r="AI1610" i="9"/>
  <c r="AC1611" i="9"/>
  <c r="AC1612" i="9"/>
  <c r="AC1613" i="9"/>
  <c r="AH1613" i="9" s="1"/>
  <c r="AC1614" i="9"/>
  <c r="AH1614" i="9" s="1"/>
  <c r="AI1614" i="9"/>
  <c r="AC1615" i="9"/>
  <c r="AF1615" i="9"/>
  <c r="AH1615" i="9"/>
  <c r="AI1615" i="9"/>
  <c r="AC1616" i="9"/>
  <c r="AH1616" i="9"/>
  <c r="AI1616" i="9"/>
  <c r="AC1617" i="9"/>
  <c r="AC1618" i="9"/>
  <c r="AH1618" i="9" s="1"/>
  <c r="AE1618" i="9"/>
  <c r="AG1618" i="9" s="1"/>
  <c r="AF1618" i="9"/>
  <c r="AI1618" i="9"/>
  <c r="AD1618" i="9" s="1"/>
  <c r="AC1619" i="9"/>
  <c r="AH1619" i="9"/>
  <c r="AI1619" i="9"/>
  <c r="AC1620" i="9"/>
  <c r="AH1620" i="9"/>
  <c r="AI1620" i="9"/>
  <c r="AC1621" i="9"/>
  <c r="AC1622" i="9"/>
  <c r="AC1623" i="9"/>
  <c r="AF1623" i="9"/>
  <c r="AH1623" i="9"/>
  <c r="AI1623" i="9"/>
  <c r="AC1624" i="9"/>
  <c r="AC1625" i="9"/>
  <c r="AC1626" i="9"/>
  <c r="AH1626" i="9"/>
  <c r="AI1626" i="9"/>
  <c r="AC1627" i="9"/>
  <c r="AI1627" i="9" s="1"/>
  <c r="AH1627" i="9"/>
  <c r="AC1628" i="9"/>
  <c r="AC1629" i="9"/>
  <c r="AF1629" i="9"/>
  <c r="AH1629" i="9"/>
  <c r="AI1629" i="9"/>
  <c r="AC1630" i="9"/>
  <c r="AH1630" i="9"/>
  <c r="AE1630" i="9" s="1"/>
  <c r="AI1630" i="9"/>
  <c r="AC1631" i="9"/>
  <c r="AC1632" i="9"/>
  <c r="AH1632" i="9"/>
  <c r="AI1632" i="9"/>
  <c r="AC1633" i="9"/>
  <c r="AI1633" i="9" s="1"/>
  <c r="AH1633" i="9"/>
  <c r="AC1634" i="9"/>
  <c r="AH1634" i="9" s="1"/>
  <c r="AI1634" i="9"/>
  <c r="AC1635" i="9"/>
  <c r="AC1636" i="9"/>
  <c r="AH1636" i="9" s="1"/>
  <c r="AE1636" i="9"/>
  <c r="AF1636" i="9"/>
  <c r="AG1636" i="9" s="1"/>
  <c r="AI1636" i="9"/>
  <c r="AD1636" i="9" s="1"/>
  <c r="AC1637" i="9"/>
  <c r="AH1637" i="9"/>
  <c r="AI1637" i="9"/>
  <c r="AC1638" i="9"/>
  <c r="AC1639" i="9"/>
  <c r="AH1639" i="9"/>
  <c r="AI1639" i="9"/>
  <c r="AC1640" i="9"/>
  <c r="AI1640" i="9" s="1"/>
  <c r="AH1640" i="9"/>
  <c r="AC1641" i="9"/>
  <c r="AC1642" i="9"/>
  <c r="AC1643" i="9"/>
  <c r="AH1643" i="9"/>
  <c r="AI1643" i="9"/>
  <c r="AC1644" i="9"/>
  <c r="AD1644" i="9"/>
  <c r="AH1644" i="9"/>
  <c r="AI1644" i="9"/>
  <c r="AC1645" i="9"/>
  <c r="AI1645" i="9" s="1"/>
  <c r="AD1645" i="9"/>
  <c r="AH1645" i="9"/>
  <c r="AC1646" i="9"/>
  <c r="AH1646" i="9"/>
  <c r="AI1646" i="9"/>
  <c r="AD1646" i="9" s="1"/>
  <c r="AC1647" i="9"/>
  <c r="AH1647" i="9" s="1"/>
  <c r="AD1647" i="9"/>
  <c r="AE1647" i="9"/>
  <c r="AI1647" i="9"/>
  <c r="AF1647" i="9" s="1"/>
  <c r="AC1648" i="9"/>
  <c r="AC1649" i="9"/>
  <c r="AD1649" i="9"/>
  <c r="AE1649" i="9"/>
  <c r="AF1649" i="9"/>
  <c r="AG1649" i="9" s="1"/>
  <c r="AH1649" i="9"/>
  <c r="AI1649" i="9"/>
  <c r="AC1650" i="9"/>
  <c r="AC1651" i="9"/>
  <c r="AC1652" i="9"/>
  <c r="AH1652" i="9"/>
  <c r="AI1652" i="9"/>
  <c r="AC1653" i="9"/>
  <c r="AH1653" i="9" s="1"/>
  <c r="AI1653" i="9"/>
  <c r="AC1654" i="9"/>
  <c r="AH1654" i="9" s="1"/>
  <c r="AI1654" i="9"/>
  <c r="AC1655" i="9"/>
  <c r="AD1655" i="9"/>
  <c r="AE1655" i="9"/>
  <c r="AH1655" i="9"/>
  <c r="AI1655" i="9"/>
  <c r="AF1655" i="9" s="1"/>
  <c r="AC1656" i="9"/>
  <c r="AC1657" i="9"/>
  <c r="AH1657" i="9"/>
  <c r="AI1657" i="9"/>
  <c r="AC1658" i="9"/>
  <c r="AC1659" i="9"/>
  <c r="AI1659" i="9" s="1"/>
  <c r="AF1659" i="9" s="1"/>
  <c r="AD1659" i="9"/>
  <c r="AE1659" i="9"/>
  <c r="AG1659" i="9"/>
  <c r="AH1659" i="9"/>
  <c r="AC1660" i="9"/>
  <c r="AC1661" i="9"/>
  <c r="AD1661" i="9"/>
  <c r="AF1661" i="9"/>
  <c r="AH1661" i="9"/>
  <c r="AE1661" i="9" s="1"/>
  <c r="AI1661" i="9"/>
  <c r="AC1662" i="9"/>
  <c r="AH1662" i="9"/>
  <c r="AI1662" i="9"/>
  <c r="AC1663" i="9"/>
  <c r="AH1663" i="9"/>
  <c r="AI1663" i="9"/>
  <c r="AC1664" i="9"/>
  <c r="AH1664" i="9"/>
  <c r="AI1664" i="9"/>
  <c r="AC1665" i="9"/>
  <c r="AC1666" i="9"/>
  <c r="AE1666" i="9"/>
  <c r="AH1666" i="9"/>
  <c r="AI1666" i="9"/>
  <c r="AD1666" i="9" s="1"/>
  <c r="AC1667" i="9"/>
  <c r="AC1668" i="9"/>
  <c r="AC1669" i="9"/>
  <c r="AH1669" i="9"/>
  <c r="AI1669" i="9"/>
  <c r="AC1670" i="9"/>
  <c r="AC1671" i="9"/>
  <c r="AC1672" i="9"/>
  <c r="AE1672" i="9"/>
  <c r="AH1672" i="9"/>
  <c r="AI1672" i="9"/>
  <c r="AC1673" i="9"/>
  <c r="AC1674" i="9"/>
  <c r="AH1674" i="9" s="1"/>
  <c r="AD1674" i="9"/>
  <c r="AE1674" i="9"/>
  <c r="AI1674" i="9"/>
  <c r="AF1674" i="9" s="1"/>
  <c r="AC1675" i="9"/>
  <c r="AI1675" i="9" s="1"/>
  <c r="AH1675" i="9"/>
  <c r="AC1676" i="9"/>
  <c r="AH1676" i="9"/>
  <c r="AI1676" i="9"/>
  <c r="AC1677" i="9"/>
  <c r="AC1678" i="9"/>
  <c r="AH1678" i="9"/>
  <c r="AI1678" i="9"/>
  <c r="AC1679" i="9"/>
  <c r="AF1679" i="9"/>
  <c r="AH1679" i="9"/>
  <c r="AI1679" i="9"/>
  <c r="AC1680" i="9"/>
  <c r="AI1680" i="9" s="1"/>
  <c r="AH1680" i="9"/>
  <c r="AC1681" i="9"/>
  <c r="AC1682" i="9"/>
  <c r="AC1683" i="9"/>
  <c r="AF1683" i="9"/>
  <c r="AH1683" i="9"/>
  <c r="AI1683" i="9"/>
  <c r="AC1684" i="9"/>
  <c r="AH1684" i="9" s="1"/>
  <c r="AI1684" i="9"/>
  <c r="AC1685" i="9"/>
  <c r="AI1685" i="9" s="1"/>
  <c r="AD1685" i="9"/>
  <c r="AF1685" i="9"/>
  <c r="AH1685" i="9"/>
  <c r="AE1685" i="9" s="1"/>
  <c r="AC1686" i="9"/>
  <c r="AE1686" i="9"/>
  <c r="AF1686" i="9"/>
  <c r="AG1686" i="9" s="1"/>
  <c r="AH1686" i="9"/>
  <c r="AI1686" i="9"/>
  <c r="AD1686" i="9" s="1"/>
  <c r="AC1687" i="9"/>
  <c r="AC1688" i="9"/>
  <c r="AC1689" i="9"/>
  <c r="AE1689" i="9"/>
  <c r="AH1689" i="9"/>
  <c r="AI1689" i="9"/>
  <c r="AC1690" i="9"/>
  <c r="AI1690" i="9" s="1"/>
  <c r="AH1690" i="9"/>
  <c r="AC1691" i="9"/>
  <c r="AC1692" i="9"/>
  <c r="AD1692" i="9"/>
  <c r="AE1692" i="9"/>
  <c r="AF1692" i="9"/>
  <c r="AH1692" i="9"/>
  <c r="AI1692" i="9"/>
  <c r="AC1693" i="9"/>
  <c r="AH1693" i="9" s="1"/>
  <c r="AC1694" i="9"/>
  <c r="AC1695" i="9"/>
  <c r="AI1695" i="9" s="1"/>
  <c r="AD1695" i="9"/>
  <c r="AH1695" i="9"/>
  <c r="AC1696" i="9"/>
  <c r="AH1696" i="9"/>
  <c r="AI1696" i="9"/>
  <c r="AC1697" i="9"/>
  <c r="AI1697" i="9" s="1"/>
  <c r="AH1697" i="9"/>
  <c r="AC1698" i="9"/>
  <c r="AH1698" i="9"/>
  <c r="AI1698" i="9"/>
  <c r="AC1699" i="9"/>
  <c r="AH1699" i="9"/>
  <c r="AE1699" i="9" s="1"/>
  <c r="AI1699" i="9"/>
  <c r="AC1700" i="9"/>
  <c r="AH1700" i="9"/>
  <c r="AI1700" i="9"/>
  <c r="AC1701" i="9"/>
  <c r="AI1701" i="9" s="1"/>
  <c r="AC1702" i="9"/>
  <c r="AC1703" i="9"/>
  <c r="AF1703" i="9"/>
  <c r="AH1703" i="9"/>
  <c r="AI1703" i="9"/>
  <c r="AC1704" i="9"/>
  <c r="AC1705" i="9"/>
  <c r="AI1705" i="9" s="1"/>
  <c r="AD1705" i="9"/>
  <c r="AE1705" i="9"/>
  <c r="AF1705" i="9"/>
  <c r="AH1705" i="9"/>
  <c r="AC1706" i="9"/>
  <c r="AE1706" i="9"/>
  <c r="AH1706" i="9"/>
  <c r="AI1706" i="9"/>
  <c r="AD1706" i="9" s="1"/>
  <c r="AC1707" i="9"/>
  <c r="AC1708" i="9"/>
  <c r="AC1709" i="9"/>
  <c r="AF1709" i="9"/>
  <c r="AH1709" i="9"/>
  <c r="AI1709" i="9"/>
  <c r="AC1710" i="9"/>
  <c r="AC1711" i="9"/>
  <c r="AC1712" i="9"/>
  <c r="AH1712" i="9" s="1"/>
  <c r="AI1712" i="9"/>
  <c r="AC1713" i="9"/>
  <c r="AI1713" i="9" s="1"/>
  <c r="AF1713" i="9"/>
  <c r="AH1713" i="9"/>
  <c r="AC1714" i="9"/>
  <c r="AH1714" i="9" s="1"/>
  <c r="AI1714" i="9"/>
  <c r="AC1715" i="9"/>
  <c r="AD1715" i="9"/>
  <c r="AF1715" i="9"/>
  <c r="AH1715" i="9"/>
  <c r="AE1715" i="9" s="1"/>
  <c r="AI1715" i="9"/>
  <c r="AC1716" i="9"/>
  <c r="AI1716" i="9" s="1"/>
  <c r="AD1716" i="9" s="1"/>
  <c r="AE1716" i="9"/>
  <c r="AF1716" i="9"/>
  <c r="AG1716" i="9" s="1"/>
  <c r="AH1716" i="9"/>
  <c r="AC1717" i="9"/>
  <c r="AC1718" i="9"/>
  <c r="AI1718" i="9" s="1"/>
  <c r="AD1718" i="9"/>
  <c r="AH1718" i="9"/>
  <c r="AC1719" i="9"/>
  <c r="AF1719" i="9"/>
  <c r="AH1719" i="9"/>
  <c r="AI1719" i="9"/>
  <c r="AD1719" i="9" s="1"/>
  <c r="AC1720" i="9"/>
  <c r="AC1721" i="9"/>
  <c r="AF1721" i="9"/>
  <c r="AH1721" i="9"/>
  <c r="AI1721" i="9"/>
  <c r="AC1722" i="9"/>
  <c r="AC1723" i="9"/>
  <c r="AH1723" i="9"/>
  <c r="AI1723" i="9"/>
  <c r="AC1724" i="9"/>
  <c r="AH1724" i="9" s="1"/>
  <c r="AI1724" i="9"/>
  <c r="AC1725" i="9"/>
  <c r="AI1725" i="9" s="1"/>
  <c r="AD1725" i="9"/>
  <c r="AF1725" i="9"/>
  <c r="AH1725" i="9"/>
  <c r="AC1726" i="9"/>
  <c r="AH1726" i="9"/>
  <c r="AI1726" i="9"/>
  <c r="AC1727" i="9"/>
  <c r="AI1727" i="9" s="1"/>
  <c r="AD1727" i="9"/>
  <c r="AH1727" i="9"/>
  <c r="AC1728" i="9"/>
  <c r="AC1729" i="9"/>
  <c r="AD1729" i="9"/>
  <c r="AH1729" i="9"/>
  <c r="AI1729" i="9"/>
  <c r="AE1729" i="9" s="1"/>
  <c r="AC1730" i="9"/>
  <c r="AH1730" i="9" s="1"/>
  <c r="AC1731" i="9"/>
  <c r="AC1732" i="9"/>
  <c r="AH1732" i="9"/>
  <c r="AI1732" i="9"/>
  <c r="AC1733" i="9"/>
  <c r="AC1734" i="9"/>
  <c r="AH1734" i="9" s="1"/>
  <c r="AD1734" i="9"/>
  <c r="AI1734" i="9"/>
  <c r="AC1735" i="9"/>
  <c r="AD1735" i="9"/>
  <c r="AF1735" i="9"/>
  <c r="AH1735" i="9"/>
  <c r="AI1735" i="9"/>
  <c r="AC1736" i="9"/>
  <c r="AH1736" i="9" s="1"/>
  <c r="AF1736" i="9"/>
  <c r="AI1736" i="9"/>
  <c r="AC1737" i="9"/>
  <c r="AH1737" i="9" s="1"/>
  <c r="AI1737" i="9"/>
  <c r="AC1738" i="9"/>
  <c r="AD1738" i="9"/>
  <c r="AF1738" i="9"/>
  <c r="AH1738" i="9"/>
  <c r="AE1738" i="9" s="1"/>
  <c r="AI1738" i="9"/>
  <c r="AC1739" i="9"/>
  <c r="AD1739" i="9"/>
  <c r="AH1739" i="9"/>
  <c r="AE1739" i="9" s="1"/>
  <c r="AI1739" i="9"/>
  <c r="AF1739" i="9" s="1"/>
  <c r="AC1740" i="9"/>
  <c r="AC1741" i="9"/>
  <c r="AD1741" i="9"/>
  <c r="AF1741" i="9"/>
  <c r="AH1741" i="9"/>
  <c r="AE1741" i="9" s="1"/>
  <c r="AG1741" i="9" s="1"/>
  <c r="AI1741" i="9"/>
  <c r="AC1742" i="9"/>
  <c r="AC1743" i="9"/>
  <c r="AC1744" i="9"/>
  <c r="AI1744" i="9" s="1"/>
  <c r="AD1744" i="9"/>
  <c r="AH1744" i="9"/>
  <c r="AC1745" i="9"/>
  <c r="AE1745" i="9"/>
  <c r="AH1745" i="9"/>
  <c r="AI1745" i="9"/>
  <c r="AC1746" i="9"/>
  <c r="AC1747" i="9"/>
  <c r="AI1747" i="9" s="1"/>
  <c r="AD1747" i="9"/>
  <c r="AF1747" i="9"/>
  <c r="AH1747" i="9"/>
  <c r="AC1748" i="9"/>
  <c r="AI1748" i="9" s="1"/>
  <c r="AH1748" i="9"/>
  <c r="AE1748" i="9" s="1"/>
  <c r="AC1749" i="9"/>
  <c r="AC1750" i="9"/>
  <c r="AC1751" i="9"/>
  <c r="AD1751" i="9"/>
  <c r="AE1751" i="9"/>
  <c r="AF1751" i="9"/>
  <c r="AH1751" i="9"/>
  <c r="AI1751" i="9"/>
  <c r="AC1752" i="9"/>
  <c r="AH1752" i="9" s="1"/>
  <c r="AD1752" i="9"/>
  <c r="AE1752" i="9"/>
  <c r="AI1752" i="9"/>
  <c r="AF1752" i="9" s="1"/>
  <c r="AC1753" i="9"/>
  <c r="AD1753" i="9"/>
  <c r="AF1753" i="9"/>
  <c r="AH1753" i="9"/>
  <c r="AE1753" i="9" s="1"/>
  <c r="AI1753" i="9"/>
  <c r="AC1754" i="9"/>
  <c r="AH1754" i="9"/>
  <c r="AI1754" i="9"/>
  <c r="AC1755" i="9"/>
  <c r="AI1755" i="9" s="1"/>
  <c r="AD1755" i="9"/>
  <c r="AH1755" i="9"/>
  <c r="AC1756" i="9"/>
  <c r="AH1756" i="9" s="1"/>
  <c r="AI1756" i="9"/>
  <c r="AC1757" i="9"/>
  <c r="AE1757" i="9"/>
  <c r="AH1757" i="9"/>
  <c r="AI1757" i="9"/>
  <c r="AD1757" i="9" s="1"/>
  <c r="AC1758" i="9"/>
  <c r="AH1758" i="9" s="1"/>
  <c r="AI1758" i="9"/>
  <c r="AC1759" i="9"/>
  <c r="AD1759" i="9"/>
  <c r="AH1759" i="9"/>
  <c r="AI1759" i="9"/>
  <c r="AC1760" i="9"/>
  <c r="AD1760" i="9"/>
  <c r="AE1760" i="9"/>
  <c r="AH1760" i="9"/>
  <c r="AI1760" i="9"/>
  <c r="AF1760" i="9" s="1"/>
  <c r="AC1761" i="9"/>
  <c r="AH1761" i="9"/>
  <c r="AI1761" i="9"/>
  <c r="AC1762" i="9"/>
  <c r="AH1762" i="9"/>
  <c r="AI1762" i="9"/>
  <c r="AC1763" i="9"/>
  <c r="AI1763" i="9" s="1"/>
  <c r="AF1763" i="9" s="1"/>
  <c r="AD1763" i="9"/>
  <c r="AH1763" i="9"/>
  <c r="AE1763" i="9" s="1"/>
  <c r="AG1763" i="9" s="1"/>
  <c r="AC1764" i="9"/>
  <c r="AH1764" i="9"/>
  <c r="AE1764" i="9" s="1"/>
  <c r="AI1764" i="9"/>
  <c r="AC1765" i="9"/>
  <c r="AH1765" i="9"/>
  <c r="AI1765" i="9"/>
  <c r="AC1766" i="9"/>
  <c r="AC1767" i="9"/>
  <c r="AI1767" i="9" s="1"/>
  <c r="AD1767" i="9"/>
  <c r="AF1767" i="9"/>
  <c r="AH1767" i="9"/>
  <c r="AC1768" i="9"/>
  <c r="AC1769" i="9"/>
  <c r="AC1770" i="9"/>
  <c r="AC1771" i="9"/>
  <c r="AD1771" i="9"/>
  <c r="AF1771" i="9"/>
  <c r="AH1771" i="9"/>
  <c r="AI1771" i="9"/>
  <c r="AC1772" i="9"/>
  <c r="AH1772" i="9" s="1"/>
  <c r="AI1772" i="9"/>
  <c r="AC1773" i="9"/>
  <c r="AE1773" i="9"/>
  <c r="AF1773" i="9"/>
  <c r="AH1773" i="9"/>
  <c r="AI1773" i="9"/>
  <c r="AD1773" i="9" s="1"/>
  <c r="AC1774" i="9"/>
  <c r="AH1774" i="9" s="1"/>
  <c r="AI1774" i="9"/>
  <c r="AC1775" i="9"/>
  <c r="AI1775" i="9" s="1"/>
  <c r="AD1775" i="9"/>
  <c r="AH1775" i="9"/>
  <c r="AC1776" i="9"/>
  <c r="AC1777" i="9"/>
  <c r="AI1777" i="9" s="1"/>
  <c r="AF1777" i="9" s="1"/>
  <c r="AD1777" i="9"/>
  <c r="AE1777" i="9"/>
  <c r="AH1777" i="9"/>
  <c r="AC1778" i="9"/>
  <c r="AC1779" i="9"/>
  <c r="AH1779" i="9"/>
  <c r="AI1779" i="9"/>
  <c r="AC1780" i="9"/>
  <c r="AD1780" i="9"/>
  <c r="AH1780" i="9"/>
  <c r="AI1780" i="9"/>
  <c r="AC1781" i="9"/>
  <c r="AF1781" i="9"/>
  <c r="AH1781" i="9"/>
  <c r="AI1781" i="9"/>
  <c r="AC1782" i="9"/>
  <c r="AC1783" i="9"/>
  <c r="AC1784" i="9"/>
  <c r="AH1784" i="9"/>
  <c r="AE1784" i="9" s="1"/>
  <c r="AI1784" i="9"/>
  <c r="AC1785" i="9"/>
  <c r="AF1785" i="9"/>
  <c r="AH1785" i="9"/>
  <c r="AI1785" i="9"/>
  <c r="AC1786" i="9"/>
  <c r="AC1787" i="9"/>
  <c r="AD1787" i="9"/>
  <c r="AF1787" i="9"/>
  <c r="AH1787" i="9"/>
  <c r="AI1787" i="9"/>
  <c r="AC1788" i="9"/>
  <c r="AE1788" i="9"/>
  <c r="AF1788" i="9"/>
  <c r="AH1788" i="9"/>
  <c r="AI1788" i="9"/>
  <c r="AD1788" i="9" s="1"/>
  <c r="AC1789" i="9"/>
  <c r="AC1790" i="9"/>
  <c r="AC1791" i="9"/>
  <c r="AE1791" i="9"/>
  <c r="AH1791" i="9"/>
  <c r="AI1791" i="9"/>
  <c r="AC1792" i="9"/>
  <c r="AH1792" i="9" s="1"/>
  <c r="AI1792" i="9"/>
  <c r="AE1792" i="9" s="1"/>
  <c r="AC1793" i="9"/>
  <c r="AF1793" i="9"/>
  <c r="AH1793" i="9"/>
  <c r="AI1793" i="9"/>
  <c r="AC1794" i="9"/>
  <c r="AC1795" i="9"/>
  <c r="AI1795" i="9" s="1"/>
  <c r="AH1795" i="9"/>
  <c r="AC1796" i="9"/>
  <c r="AH1796" i="9" s="1"/>
  <c r="AI1796" i="9"/>
  <c r="AC1797" i="9"/>
  <c r="AH1797" i="9"/>
  <c r="AI1797" i="9"/>
  <c r="AE1797" i="9" s="1"/>
  <c r="AC1798" i="9"/>
  <c r="AH1798" i="9" s="1"/>
  <c r="AI1798" i="9"/>
  <c r="AC1799" i="9"/>
  <c r="AC1800" i="9"/>
  <c r="AH1800" i="9"/>
  <c r="AI1800" i="9"/>
  <c r="AC1801" i="9"/>
  <c r="AH1801" i="9"/>
  <c r="AI1801" i="9"/>
  <c r="AC1802" i="9"/>
  <c r="AF1802" i="9"/>
  <c r="AH1802" i="9"/>
  <c r="AI1802" i="9"/>
  <c r="AD1802" i="9" s="1"/>
  <c r="AC1803" i="9"/>
  <c r="AC1804" i="9"/>
  <c r="AH1804" i="9"/>
  <c r="AI1804" i="9"/>
  <c r="AC1805" i="9"/>
  <c r="AH1805" i="9"/>
  <c r="AI1805" i="9"/>
  <c r="AD1805" i="9" s="1"/>
  <c r="AC1806" i="9"/>
  <c r="AC1807" i="9"/>
  <c r="AD1807" i="9"/>
  <c r="AH1807" i="9"/>
  <c r="AI1807" i="9"/>
  <c r="AE1807" i="9" s="1"/>
  <c r="AC1808" i="9"/>
  <c r="AH1808" i="9" s="1"/>
  <c r="AE1808" i="9"/>
  <c r="AF1808" i="9"/>
  <c r="AI1808" i="9"/>
  <c r="AD1808" i="9" s="1"/>
  <c r="AC1809" i="9"/>
  <c r="AC1810" i="9"/>
  <c r="AE1810" i="9"/>
  <c r="AH1810" i="9"/>
  <c r="AI1810" i="9"/>
  <c r="AF1810" i="9" s="1"/>
  <c r="AC1811" i="9"/>
  <c r="AC1812" i="9"/>
  <c r="AE1812" i="9"/>
  <c r="AH1812" i="9"/>
  <c r="AI1812" i="9"/>
  <c r="AC1813" i="9"/>
  <c r="AH1813" i="9"/>
  <c r="AE1813" i="9" s="1"/>
  <c r="AI1813" i="9"/>
  <c r="AC1814" i="9"/>
  <c r="AC1815" i="9"/>
  <c r="AC1816" i="9"/>
  <c r="AE1816" i="9"/>
  <c r="AH1816" i="9"/>
  <c r="AI1816" i="9"/>
  <c r="AC1817" i="9"/>
  <c r="AC1818" i="9"/>
  <c r="AI1818" i="9" s="1"/>
  <c r="AD1818" i="9"/>
  <c r="AH1818" i="9"/>
  <c r="AC1819" i="9"/>
  <c r="AH1819" i="9"/>
  <c r="AI1819" i="9"/>
  <c r="AC1820" i="9"/>
  <c r="AC1821" i="9"/>
  <c r="AH1821" i="9"/>
  <c r="AI1821" i="9"/>
  <c r="AC1822" i="9"/>
  <c r="AH1822" i="9" s="1"/>
  <c r="AI1822" i="9"/>
  <c r="AC1823" i="9"/>
  <c r="AC1824" i="9"/>
  <c r="AF1824" i="9"/>
  <c r="AH1824" i="9"/>
  <c r="AI1824" i="9"/>
  <c r="AD1824" i="9" s="1"/>
  <c r="AC1825" i="9"/>
  <c r="AC1826" i="9"/>
  <c r="AC1827" i="9"/>
  <c r="AH1827" i="9"/>
  <c r="AI1827" i="9"/>
  <c r="AC1828" i="9"/>
  <c r="AH1828" i="9"/>
  <c r="AI1828" i="9"/>
  <c r="AF1828" i="9" s="1"/>
  <c r="AC1829" i="9"/>
  <c r="AC1830" i="9"/>
  <c r="AE1830" i="9"/>
  <c r="AH1830" i="9"/>
  <c r="AI1830" i="9"/>
  <c r="AD1830" i="9" s="1"/>
  <c r="AC1831" i="9"/>
  <c r="AH1831" i="9"/>
  <c r="AI1831" i="9"/>
  <c r="AC1832" i="9"/>
  <c r="AC1833" i="9"/>
  <c r="AI1833" i="9" s="1"/>
  <c r="AH1833" i="9"/>
  <c r="AC1834" i="9"/>
  <c r="AI1834" i="9" s="1"/>
  <c r="AH1834" i="9"/>
  <c r="AC1835" i="9"/>
  <c r="AC1836" i="9"/>
  <c r="AH1836" i="9"/>
  <c r="AI1836" i="9"/>
  <c r="AC1837" i="9"/>
  <c r="AI1837" i="9" s="1"/>
  <c r="AD1837" i="9" s="1"/>
  <c r="AE1837" i="9"/>
  <c r="AF1837" i="9"/>
  <c r="AH1837" i="9"/>
  <c r="AC1838" i="9"/>
  <c r="AC1839" i="9"/>
  <c r="AI1839" i="9" s="1"/>
  <c r="AD1839" i="9"/>
  <c r="AC1840" i="9"/>
  <c r="AH1840" i="9"/>
  <c r="AI1840" i="9"/>
  <c r="AC1841" i="9"/>
  <c r="AC1842" i="9"/>
  <c r="AC1843" i="9"/>
  <c r="AC1844" i="9"/>
  <c r="AD1844" i="9"/>
  <c r="AH1844" i="9"/>
  <c r="AI1844" i="9"/>
  <c r="AF1844" i="9" s="1"/>
  <c r="AC1845" i="9"/>
  <c r="AC1846" i="9"/>
  <c r="AC1847" i="9"/>
  <c r="AC1848" i="9"/>
  <c r="AI1848" i="9" s="1"/>
  <c r="AD1848" i="9"/>
  <c r="AH1848" i="9"/>
  <c r="AC1849" i="9"/>
  <c r="AH1849" i="9" s="1"/>
  <c r="AI1849" i="9"/>
  <c r="AC1850" i="9"/>
  <c r="AH1850" i="9" s="1"/>
  <c r="AI1850" i="9"/>
  <c r="AC1851" i="9"/>
  <c r="AI1851" i="9" s="1"/>
  <c r="AC1852" i="9"/>
  <c r="AI1852" i="9" s="1"/>
  <c r="AH1852" i="9"/>
  <c r="AC1853" i="9"/>
  <c r="AH1853" i="9" s="1"/>
  <c r="AI1853" i="9"/>
  <c r="AF1853" i="9" s="1"/>
  <c r="AC1854" i="9"/>
  <c r="AC1855" i="9"/>
  <c r="AC1856" i="9"/>
  <c r="AH1856" i="9" s="1"/>
  <c r="AC1857" i="9"/>
  <c r="AF1857" i="9"/>
  <c r="AH1857" i="9"/>
  <c r="AI1857" i="9"/>
  <c r="AD1857" i="9" s="1"/>
  <c r="AC1858" i="9"/>
  <c r="AI1858" i="9" s="1"/>
  <c r="AD1858" i="9"/>
  <c r="AC1859" i="9"/>
  <c r="AH1859" i="9" s="1"/>
  <c r="AD1859" i="9"/>
  <c r="AE1859" i="9"/>
  <c r="AI1859" i="9"/>
  <c r="AF1859" i="9" s="1"/>
  <c r="AG1859" i="9" s="1"/>
  <c r="AC1860" i="9"/>
  <c r="AI1860" i="9" s="1"/>
  <c r="AD1860" i="9"/>
  <c r="AC1861" i="9"/>
  <c r="AE1861" i="9"/>
  <c r="AF1861" i="9"/>
  <c r="AG1861" i="9" s="1"/>
  <c r="AH1861" i="9"/>
  <c r="AI1861" i="9"/>
  <c r="AD1861" i="9" s="1"/>
  <c r="AC1862" i="9"/>
  <c r="AC1863" i="9"/>
  <c r="AE1863" i="9"/>
  <c r="AF1863" i="9"/>
  <c r="AG1863" i="9" s="1"/>
  <c r="AH1863" i="9"/>
  <c r="AI1863" i="9"/>
  <c r="AD1863" i="9" s="1"/>
  <c r="AC1864" i="9"/>
  <c r="AD1864" i="9"/>
  <c r="AH1864" i="9"/>
  <c r="AI1864" i="9"/>
  <c r="AE1864" i="9" s="1"/>
  <c r="AC1865" i="9"/>
  <c r="AC1866" i="9"/>
  <c r="AC1867" i="9"/>
  <c r="AH1867" i="9" s="1"/>
  <c r="AC1868" i="9"/>
  <c r="AI1868" i="9" s="1"/>
  <c r="AF1868" i="9" s="1"/>
  <c r="AH1868" i="9"/>
  <c r="AC1869" i="9"/>
  <c r="AH1869" i="9" s="1"/>
  <c r="AE1869" i="9"/>
  <c r="AI1869" i="9"/>
  <c r="AC1870" i="9"/>
  <c r="AI1870" i="9" s="1"/>
  <c r="AH1870" i="9"/>
  <c r="AC1871" i="9"/>
  <c r="AI1871" i="9" s="1"/>
  <c r="AH1871" i="9"/>
  <c r="AC1872" i="9"/>
  <c r="AI1872" i="9" s="1"/>
  <c r="AH1872" i="9"/>
  <c r="AC1873" i="9"/>
  <c r="AH1873" i="9"/>
  <c r="AI1873" i="9"/>
  <c r="AC1874" i="9"/>
  <c r="AD1874" i="9"/>
  <c r="AE1874" i="9"/>
  <c r="AH1874" i="9"/>
  <c r="AI1874" i="9"/>
  <c r="AF1874" i="9" s="1"/>
  <c r="AC1875" i="9"/>
  <c r="AC1876" i="9"/>
  <c r="AH1876" i="9" s="1"/>
  <c r="AC1877" i="9"/>
  <c r="AD1877" i="9"/>
  <c r="AE1877" i="9"/>
  <c r="AH1877" i="9"/>
  <c r="AI1877" i="9"/>
  <c r="AF1877" i="9" s="1"/>
  <c r="AC1878" i="9"/>
  <c r="AI1878" i="9" s="1"/>
  <c r="AD1878" i="9" s="1"/>
  <c r="AC1879" i="9"/>
  <c r="AH1879" i="9"/>
  <c r="AI1879" i="9"/>
  <c r="AC1880" i="9"/>
  <c r="AH1880" i="9"/>
  <c r="AI1880" i="9"/>
  <c r="AC1881" i="9"/>
  <c r="AF1881" i="9"/>
  <c r="AH1881" i="9"/>
  <c r="AI1881" i="9"/>
  <c r="AD1881" i="9" s="1"/>
  <c r="AC1882" i="9"/>
  <c r="AC1883" i="9"/>
  <c r="AH1883" i="9" s="1"/>
  <c r="AC1884" i="9"/>
  <c r="AE1884" i="9"/>
  <c r="AF1884" i="9"/>
  <c r="AH1884" i="9"/>
  <c r="AI1884" i="9"/>
  <c r="AD1884" i="9" s="1"/>
  <c r="AC1885" i="9"/>
  <c r="AC1886" i="9"/>
  <c r="AI1886" i="9" s="1"/>
  <c r="AD1886" i="9"/>
  <c r="AC1887" i="9"/>
  <c r="AD1887" i="9"/>
  <c r="AF1887" i="9"/>
  <c r="AH1887" i="9"/>
  <c r="AI1887" i="9"/>
  <c r="AE1887" i="9" s="1"/>
  <c r="AC1888" i="9"/>
  <c r="AC1889" i="9"/>
  <c r="AH1889" i="9" s="1"/>
  <c r="AI1889" i="9"/>
  <c r="AC1890" i="9"/>
  <c r="AH1890" i="9" s="1"/>
  <c r="AE1890" i="9"/>
  <c r="AI1890" i="9"/>
  <c r="AD1890" i="9" s="1"/>
  <c r="AC1891" i="9"/>
  <c r="AI1891" i="9" s="1"/>
  <c r="AD1891" i="9"/>
  <c r="AF1891" i="9"/>
  <c r="AC1892" i="9"/>
  <c r="AD1892" i="9"/>
  <c r="AH1892" i="9"/>
  <c r="AI1892" i="9"/>
  <c r="AC1893" i="9"/>
  <c r="AH1893" i="9"/>
  <c r="AI1893" i="9"/>
  <c r="AC1894" i="9"/>
  <c r="AH1894" i="9"/>
  <c r="AI1894" i="9"/>
  <c r="AC1895" i="9"/>
  <c r="AC1896" i="9"/>
  <c r="AH1896" i="9" s="1"/>
  <c r="AI1896" i="9"/>
  <c r="AC1897" i="9"/>
  <c r="AE1897" i="9"/>
  <c r="AF1897" i="9"/>
  <c r="AH1897" i="9"/>
  <c r="AI1897" i="9"/>
  <c r="AD1897" i="9" s="1"/>
  <c r="AC1898" i="9"/>
  <c r="AC1899" i="9"/>
  <c r="AE1899" i="9"/>
  <c r="AH1899" i="9"/>
  <c r="AI1899" i="9"/>
  <c r="AC1900" i="9"/>
  <c r="AD1900" i="9"/>
  <c r="AH1900" i="9"/>
  <c r="AE1900" i="9" s="1"/>
  <c r="AI1900" i="9"/>
  <c r="AF1900" i="9" s="1"/>
  <c r="AC1901" i="9"/>
  <c r="AI1901" i="9" s="1"/>
  <c r="AE1901" i="9" s="1"/>
  <c r="AH1901" i="9"/>
  <c r="AC1902" i="9"/>
  <c r="AC1903" i="9"/>
  <c r="AI1903" i="9" s="1"/>
  <c r="AC1904" i="9"/>
  <c r="AD1904" i="9"/>
  <c r="AH1904" i="9"/>
  <c r="AI1904" i="9"/>
  <c r="AC1905" i="9"/>
  <c r="AC1906" i="9"/>
  <c r="AI1906" i="9" s="1"/>
  <c r="AF1906" i="9" s="1"/>
  <c r="AG1906" i="9" s="1"/>
  <c r="AD1906" i="9"/>
  <c r="AE1906" i="9"/>
  <c r="AH1906" i="9"/>
  <c r="AC1907" i="9"/>
  <c r="AH1907" i="9" s="1"/>
  <c r="AC1908" i="9"/>
  <c r="AC1909" i="9"/>
  <c r="AC1910" i="9"/>
  <c r="AH1910" i="9" s="1"/>
  <c r="AC1911" i="9"/>
  <c r="AC1912" i="9"/>
  <c r="AE1912" i="9"/>
  <c r="AH1912" i="9"/>
  <c r="AI1912" i="9"/>
  <c r="AC1913" i="9"/>
  <c r="AH1913" i="9"/>
  <c r="AI1913" i="9"/>
  <c r="AC1914" i="9"/>
  <c r="AD1914" i="9"/>
  <c r="AH1914" i="9"/>
  <c r="AE1914" i="9" s="1"/>
  <c r="AI1914" i="9"/>
  <c r="AF1914" i="9" s="1"/>
  <c r="AC1915" i="9"/>
  <c r="AI1915" i="9" s="1"/>
  <c r="AH1915" i="9"/>
  <c r="AC1916" i="9"/>
  <c r="AH1916" i="9" s="1"/>
  <c r="AD1916" i="9"/>
  <c r="AI1916" i="9"/>
  <c r="AC1917" i="9"/>
  <c r="AD1917" i="9"/>
  <c r="AH1917" i="9"/>
  <c r="AI1917" i="9"/>
  <c r="AC1918" i="9"/>
  <c r="AC1919" i="9"/>
  <c r="AH1919" i="9"/>
  <c r="AI1919" i="9"/>
  <c r="AC1920" i="9"/>
  <c r="AD1920" i="9"/>
  <c r="AE1920" i="9"/>
  <c r="AF1920" i="9"/>
  <c r="AG1920" i="9"/>
  <c r="AH1920" i="9"/>
  <c r="AI1920" i="9"/>
  <c r="AC1921" i="9"/>
  <c r="AI1921" i="9" s="1"/>
  <c r="AD1921" i="9" s="1"/>
  <c r="AH1921" i="9"/>
  <c r="AE1921" i="9" s="1"/>
  <c r="AC1922" i="9"/>
  <c r="AH1922" i="9"/>
  <c r="AI1922" i="9"/>
  <c r="AC1923" i="9"/>
  <c r="AI1923" i="9" s="1"/>
  <c r="AH1923" i="9"/>
  <c r="AC1924" i="9"/>
  <c r="AH1924" i="9"/>
  <c r="AI1924" i="9"/>
  <c r="AE1924" i="9" s="1"/>
  <c r="AC1925" i="9"/>
  <c r="AH1925" i="9"/>
  <c r="AI1925" i="9"/>
  <c r="AC1926" i="9"/>
  <c r="AI1926" i="9" s="1"/>
  <c r="AF1926" i="9" s="1"/>
  <c r="AD1926" i="9"/>
  <c r="AG1926" i="9"/>
  <c r="AH1926" i="9"/>
  <c r="AE1926" i="9" s="1"/>
  <c r="AC1927" i="9"/>
  <c r="AH1927" i="9"/>
  <c r="AI1927" i="9"/>
  <c r="AD1927" i="9" s="1"/>
  <c r="AC1928" i="9"/>
  <c r="AC1929" i="9"/>
  <c r="AC1930" i="9"/>
  <c r="AH1930" i="9"/>
  <c r="AI1930" i="9"/>
  <c r="AD1930" i="9" s="1"/>
  <c r="AC1931" i="9"/>
  <c r="AI1931" i="9" s="1"/>
  <c r="AC1932" i="9"/>
  <c r="AH1932" i="9"/>
  <c r="AI1932" i="9"/>
  <c r="AC1933" i="9"/>
  <c r="AI1933" i="9" s="1"/>
  <c r="AC1934" i="9"/>
  <c r="AI1934" i="9" s="1"/>
  <c r="AF1934" i="9"/>
  <c r="AH1934" i="9"/>
  <c r="AC1935" i="9"/>
  <c r="AI1935" i="9" s="1"/>
  <c r="AH1935" i="9"/>
  <c r="AC1936" i="9"/>
  <c r="AE1936" i="9"/>
  <c r="AH1936" i="9"/>
  <c r="AI1936" i="9"/>
  <c r="AF1936" i="9" s="1"/>
  <c r="AC1937" i="9"/>
  <c r="AC1938" i="9"/>
  <c r="AC1939" i="9"/>
  <c r="AC1940" i="9"/>
  <c r="AH1940" i="9" s="1"/>
  <c r="AC1941" i="9"/>
  <c r="AI1941" i="9" s="1"/>
  <c r="AH1941" i="9"/>
  <c r="AC1942" i="9"/>
  <c r="AH1942" i="9"/>
  <c r="AI1942" i="9"/>
  <c r="AC1943" i="9"/>
  <c r="AH1943" i="9"/>
  <c r="AI1943" i="9"/>
  <c r="AC1944" i="9"/>
  <c r="AD1944" i="9"/>
  <c r="AH1944" i="9"/>
  <c r="AE1944" i="9" s="1"/>
  <c r="AI1944" i="9"/>
  <c r="AF1944" i="9" s="1"/>
  <c r="AC1945" i="9"/>
  <c r="AH1945" i="9"/>
  <c r="AI1945" i="9"/>
  <c r="AC1946" i="9"/>
  <c r="AI1946" i="9" s="1"/>
  <c r="AD1946" i="9"/>
  <c r="AE1946" i="9"/>
  <c r="AF1946" i="9"/>
  <c r="AG1946" i="9" s="1"/>
  <c r="AH1946" i="9"/>
  <c r="AC1947" i="9"/>
  <c r="AI1947" i="9" s="1"/>
  <c r="AF1947" i="9" s="1"/>
  <c r="AC1948" i="9"/>
  <c r="AF1948" i="9"/>
  <c r="AH1948" i="9"/>
  <c r="AI1948" i="9"/>
  <c r="AC1949" i="9"/>
  <c r="AH1949" i="9" s="1"/>
  <c r="AE1949" i="9"/>
  <c r="AF1949" i="9"/>
  <c r="AI1949" i="9"/>
  <c r="AD1949" i="9" s="1"/>
  <c r="AC1950" i="9"/>
  <c r="AD1950" i="9"/>
  <c r="AH1950" i="9"/>
  <c r="AI1950" i="9"/>
  <c r="AC1951" i="9"/>
  <c r="AF1951" i="9"/>
  <c r="AH1951" i="9"/>
  <c r="AI1951" i="9"/>
  <c r="AC1952" i="9"/>
  <c r="AE1952" i="9"/>
  <c r="AF1952" i="9"/>
  <c r="AG1952" i="9" s="1"/>
  <c r="AH1952" i="9"/>
  <c r="AI1952" i="9"/>
  <c r="AD1952" i="9" s="1"/>
  <c r="AC1953" i="9"/>
  <c r="AI1953" i="9" s="1"/>
  <c r="AD1953" i="9"/>
  <c r="AH1953" i="9"/>
  <c r="AC1954" i="9"/>
  <c r="AH1954" i="9"/>
  <c r="AI1954" i="9"/>
  <c r="AC1955" i="9"/>
  <c r="AE1955" i="9"/>
  <c r="AH1955" i="9"/>
  <c r="AI1955" i="9"/>
  <c r="AC1956" i="9"/>
  <c r="AI1956" i="9" s="1"/>
  <c r="AD1956" i="9"/>
  <c r="AC1957" i="9"/>
  <c r="AF1957" i="9"/>
  <c r="AH1957" i="9"/>
  <c r="AI1957" i="9"/>
  <c r="AC1958" i="9"/>
  <c r="AI1958" i="9" s="1"/>
  <c r="AF1958" i="9"/>
  <c r="AH1958" i="9"/>
  <c r="AC1959" i="9"/>
  <c r="AI1959" i="9" s="1"/>
  <c r="AD1959" i="9"/>
  <c r="AH1959" i="9"/>
  <c r="AC1960" i="9"/>
  <c r="AF1960" i="9"/>
  <c r="AH1960" i="9"/>
  <c r="AI1960" i="9"/>
  <c r="AC1961" i="9"/>
  <c r="AF1961" i="9"/>
  <c r="AH1961" i="9"/>
  <c r="AI1961" i="9"/>
  <c r="AC1962" i="9"/>
  <c r="AI1962" i="9" s="1"/>
  <c r="AF1962" i="9" s="1"/>
  <c r="AD1962" i="9"/>
  <c r="AH1962" i="9"/>
  <c r="AE1962" i="9" s="1"/>
  <c r="AG1962" i="9" s="1"/>
  <c r="AC1963" i="9"/>
  <c r="AF1963" i="9"/>
  <c r="AH1963" i="9"/>
  <c r="AI1963" i="9"/>
  <c r="AC1964" i="9"/>
  <c r="AE1964" i="9"/>
  <c r="AF1964" i="9"/>
  <c r="AH1964" i="9"/>
  <c r="AI1964" i="9"/>
  <c r="AD1964" i="9" s="1"/>
  <c r="AC1965" i="9"/>
  <c r="AI1965" i="9" s="1"/>
  <c r="AF1965" i="9"/>
  <c r="AC1966" i="9"/>
  <c r="AI1966" i="9" s="1"/>
  <c r="AD1966" i="9"/>
  <c r="AE1966" i="9"/>
  <c r="AG1966" i="9" s="1"/>
  <c r="AF1966" i="9"/>
  <c r="AH1966" i="9"/>
  <c r="AC1967" i="9"/>
  <c r="AH1967" i="9" s="1"/>
  <c r="AC1968" i="9"/>
  <c r="AI1968" i="9" s="1"/>
  <c r="AD1968" i="9"/>
  <c r="AE1968" i="9"/>
  <c r="AF1968" i="9"/>
  <c r="AG1968" i="9" s="1"/>
  <c r="AH1968" i="9"/>
  <c r="AC1969" i="9"/>
  <c r="AH1969" i="9" s="1"/>
  <c r="AI1969" i="9"/>
  <c r="AC1970" i="9"/>
  <c r="AH1970" i="9"/>
  <c r="AI1970" i="9"/>
  <c r="AD1970" i="9" s="1"/>
  <c r="AC1971" i="9"/>
  <c r="AC1972" i="9"/>
  <c r="AE1972" i="9"/>
  <c r="AH1972" i="9"/>
  <c r="AI1972" i="9"/>
  <c r="AC1973" i="9"/>
  <c r="AH1973" i="9" s="1"/>
  <c r="AI1973" i="9"/>
  <c r="AD1973" i="9" s="1"/>
  <c r="AC1974" i="9"/>
  <c r="AC1975" i="9"/>
  <c r="AE1975" i="9"/>
  <c r="AH1975" i="9"/>
  <c r="AI1975" i="9"/>
  <c r="AC1976" i="9"/>
  <c r="AH1976" i="9"/>
  <c r="AI1976" i="9"/>
  <c r="AC1977" i="9"/>
  <c r="AC1978" i="9"/>
  <c r="AH1978" i="9"/>
  <c r="AI1978" i="9"/>
  <c r="AF1978" i="9" s="1"/>
  <c r="AC1979" i="9"/>
  <c r="AD1979" i="9"/>
  <c r="AH1979" i="9"/>
  <c r="AI1979" i="9"/>
  <c r="AE1979" i="9" s="1"/>
  <c r="AC1980" i="9"/>
  <c r="AC1981" i="9"/>
  <c r="AI1981" i="9" s="1"/>
  <c r="AD1981" i="9"/>
  <c r="AH1981" i="9"/>
  <c r="AC1982" i="9"/>
  <c r="AI1982" i="9" s="1"/>
  <c r="AD1982" i="9" s="1"/>
  <c r="AC1983" i="9"/>
  <c r="AC1984" i="9"/>
  <c r="AH1984" i="9" s="1"/>
  <c r="AI1984" i="9"/>
  <c r="AF1984" i="9" s="1"/>
  <c r="AC1985" i="9"/>
  <c r="AH1985" i="9"/>
  <c r="AI1985" i="9"/>
  <c r="AF1985" i="9" s="1"/>
  <c r="AC1986" i="9"/>
  <c r="AI1986" i="9" s="1"/>
  <c r="AF1986" i="9" s="1"/>
  <c r="AD1986" i="9"/>
  <c r="AH1986" i="9"/>
  <c r="AE1986" i="9" s="1"/>
  <c r="AC1987" i="9"/>
  <c r="AH1987" i="9"/>
  <c r="AI1987" i="9"/>
  <c r="AC1988" i="9"/>
  <c r="AC1989" i="9"/>
  <c r="AC1990" i="9"/>
  <c r="AC1991" i="9"/>
  <c r="AI1991" i="9" s="1"/>
  <c r="AF1991" i="9"/>
  <c r="AH1991" i="9"/>
  <c r="AC1992" i="9"/>
  <c r="AC1993" i="9"/>
  <c r="AI1993" i="9" s="1"/>
  <c r="AF1993" i="9" s="1"/>
  <c r="AD1993" i="9"/>
  <c r="AC1994" i="9"/>
  <c r="AH1994" i="9"/>
  <c r="AI1994" i="9"/>
  <c r="AC1995" i="9"/>
  <c r="AF1995" i="9"/>
  <c r="AH1995" i="9"/>
  <c r="AI1995" i="9"/>
  <c r="AD1995" i="9" s="1"/>
  <c r="AC1996" i="9"/>
  <c r="AH1996" i="9"/>
  <c r="AI1996" i="9"/>
  <c r="AF1996" i="9" s="1"/>
  <c r="AC1997" i="9"/>
  <c r="AI1997" i="9" s="1"/>
  <c r="AD1997" i="9"/>
  <c r="AE1997" i="9"/>
  <c r="AF1997" i="9"/>
  <c r="AG1997" i="9" s="1"/>
  <c r="AH1997" i="9"/>
  <c r="AC1998" i="9"/>
  <c r="AD1998" i="9"/>
  <c r="AH1998" i="9"/>
  <c r="AI1998" i="9"/>
  <c r="AF1998" i="9" s="1"/>
  <c r="AC1999" i="9"/>
  <c r="AE1999" i="9"/>
  <c r="AF1999" i="9"/>
  <c r="AG1999" i="9" s="1"/>
  <c r="AH1999" i="9"/>
  <c r="AI1999" i="9"/>
  <c r="AD1999" i="9" s="1"/>
  <c r="AC2000" i="9"/>
  <c r="AC2001" i="9"/>
  <c r="AF2001" i="9"/>
  <c r="AH2001" i="9"/>
  <c r="AI2001" i="9"/>
  <c r="AC2002" i="9"/>
  <c r="AI2002" i="9" s="1"/>
  <c r="AD2002" i="9" s="1"/>
  <c r="AC2003" i="9"/>
  <c r="AC2004" i="9"/>
  <c r="AH2004" i="9"/>
  <c r="AI2004" i="9"/>
  <c r="AE2004" i="9" s="1"/>
  <c r="AC2005" i="9"/>
  <c r="AH2005" i="9" s="1"/>
  <c r="AI2005" i="9"/>
  <c r="AD2005" i="9" s="1"/>
  <c r="X7" i="9"/>
  <c r="X8" i="9"/>
  <c r="X9" i="9"/>
  <c r="X10" i="9"/>
  <c r="X11" i="9"/>
  <c r="X12" i="9"/>
  <c r="X13" i="9"/>
  <c r="X14" i="9"/>
  <c r="X15" i="9"/>
  <c r="X16" i="9"/>
  <c r="X17" i="9"/>
  <c r="X18" i="9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X108" i="9"/>
  <c r="X109" i="9"/>
  <c r="X110" i="9"/>
  <c r="X111" i="9"/>
  <c r="X112" i="9"/>
  <c r="X113" i="9"/>
  <c r="X114" i="9"/>
  <c r="X115" i="9"/>
  <c r="X116" i="9"/>
  <c r="X117" i="9"/>
  <c r="X118" i="9"/>
  <c r="X119" i="9"/>
  <c r="X120" i="9"/>
  <c r="X121" i="9"/>
  <c r="X122" i="9"/>
  <c r="X123" i="9"/>
  <c r="X124" i="9"/>
  <c r="X125" i="9"/>
  <c r="X126" i="9"/>
  <c r="X127" i="9"/>
  <c r="X128" i="9"/>
  <c r="X129" i="9"/>
  <c r="X130" i="9"/>
  <c r="X131" i="9"/>
  <c r="X132" i="9"/>
  <c r="X133" i="9"/>
  <c r="X134" i="9"/>
  <c r="X135" i="9"/>
  <c r="X136" i="9"/>
  <c r="X137" i="9"/>
  <c r="X138" i="9"/>
  <c r="X139" i="9"/>
  <c r="X140" i="9"/>
  <c r="X141" i="9"/>
  <c r="X142" i="9"/>
  <c r="X143" i="9"/>
  <c r="X144" i="9"/>
  <c r="X145" i="9"/>
  <c r="X146" i="9"/>
  <c r="X147" i="9"/>
  <c r="X148" i="9"/>
  <c r="X149" i="9"/>
  <c r="X150" i="9"/>
  <c r="X151" i="9"/>
  <c r="X152" i="9"/>
  <c r="X153" i="9"/>
  <c r="X154" i="9"/>
  <c r="X155" i="9"/>
  <c r="X156" i="9"/>
  <c r="X157" i="9"/>
  <c r="X158" i="9"/>
  <c r="X159" i="9"/>
  <c r="X160" i="9"/>
  <c r="X161" i="9"/>
  <c r="X162" i="9"/>
  <c r="X163" i="9"/>
  <c r="X164" i="9"/>
  <c r="X165" i="9"/>
  <c r="X166" i="9"/>
  <c r="X167" i="9"/>
  <c r="X168" i="9"/>
  <c r="X169" i="9"/>
  <c r="X170" i="9"/>
  <c r="X171" i="9"/>
  <c r="X172" i="9"/>
  <c r="X173" i="9"/>
  <c r="X174" i="9"/>
  <c r="X175" i="9"/>
  <c r="X176" i="9"/>
  <c r="X177" i="9"/>
  <c r="X178" i="9"/>
  <c r="X179" i="9"/>
  <c r="X180" i="9"/>
  <c r="X181" i="9"/>
  <c r="X182" i="9"/>
  <c r="X183" i="9"/>
  <c r="X184" i="9"/>
  <c r="X185" i="9"/>
  <c r="X186" i="9"/>
  <c r="X187" i="9"/>
  <c r="X188" i="9"/>
  <c r="X189" i="9"/>
  <c r="X190" i="9"/>
  <c r="X191" i="9"/>
  <c r="X192" i="9"/>
  <c r="X193" i="9"/>
  <c r="X194" i="9"/>
  <c r="X195" i="9"/>
  <c r="X196" i="9"/>
  <c r="X197" i="9"/>
  <c r="X198" i="9"/>
  <c r="X199" i="9"/>
  <c r="X200" i="9"/>
  <c r="X201" i="9"/>
  <c r="X202" i="9"/>
  <c r="X203" i="9"/>
  <c r="X204" i="9"/>
  <c r="X205" i="9"/>
  <c r="X206" i="9"/>
  <c r="X207" i="9"/>
  <c r="X208" i="9"/>
  <c r="X209" i="9"/>
  <c r="X210" i="9"/>
  <c r="X211" i="9"/>
  <c r="X212" i="9"/>
  <c r="X213" i="9"/>
  <c r="X214" i="9"/>
  <c r="X215" i="9"/>
  <c r="X216" i="9"/>
  <c r="X217" i="9"/>
  <c r="X218" i="9"/>
  <c r="X219" i="9"/>
  <c r="X220" i="9"/>
  <c r="X221" i="9"/>
  <c r="X222" i="9"/>
  <c r="X223" i="9"/>
  <c r="X224" i="9"/>
  <c r="X225" i="9"/>
  <c r="X226" i="9"/>
  <c r="X227" i="9"/>
  <c r="X228" i="9"/>
  <c r="X229" i="9"/>
  <c r="X230" i="9"/>
  <c r="X231" i="9"/>
  <c r="X232" i="9"/>
  <c r="X233" i="9"/>
  <c r="X234" i="9"/>
  <c r="X235" i="9"/>
  <c r="X236" i="9"/>
  <c r="X237" i="9"/>
  <c r="X238" i="9"/>
  <c r="X239" i="9"/>
  <c r="X240" i="9"/>
  <c r="X241" i="9"/>
  <c r="X242" i="9"/>
  <c r="X243" i="9"/>
  <c r="X244" i="9"/>
  <c r="X245" i="9"/>
  <c r="X246" i="9"/>
  <c r="X247" i="9"/>
  <c r="X248" i="9"/>
  <c r="X249" i="9"/>
  <c r="X250" i="9"/>
  <c r="X251" i="9"/>
  <c r="X252" i="9"/>
  <c r="X253" i="9"/>
  <c r="X254" i="9"/>
  <c r="X255" i="9"/>
  <c r="X256" i="9"/>
  <c r="X257" i="9"/>
  <c r="X258" i="9"/>
  <c r="X259" i="9"/>
  <c r="X260" i="9"/>
  <c r="X261" i="9"/>
  <c r="X262" i="9"/>
  <c r="X263" i="9"/>
  <c r="X264" i="9"/>
  <c r="X265" i="9"/>
  <c r="X266" i="9"/>
  <c r="X267" i="9"/>
  <c r="X268" i="9"/>
  <c r="X269" i="9"/>
  <c r="X270" i="9"/>
  <c r="X271" i="9"/>
  <c r="X272" i="9"/>
  <c r="X273" i="9"/>
  <c r="X274" i="9"/>
  <c r="X275" i="9"/>
  <c r="X276" i="9"/>
  <c r="X277" i="9"/>
  <c r="X278" i="9"/>
  <c r="X279" i="9"/>
  <c r="X280" i="9"/>
  <c r="X281" i="9"/>
  <c r="X282" i="9"/>
  <c r="X283" i="9"/>
  <c r="X284" i="9"/>
  <c r="X285" i="9"/>
  <c r="X286" i="9"/>
  <c r="X287" i="9"/>
  <c r="X288" i="9"/>
  <c r="X289" i="9"/>
  <c r="X290" i="9"/>
  <c r="X291" i="9"/>
  <c r="X292" i="9"/>
  <c r="X293" i="9"/>
  <c r="X294" i="9"/>
  <c r="X295" i="9"/>
  <c r="X296" i="9"/>
  <c r="X297" i="9"/>
  <c r="X298" i="9"/>
  <c r="X299" i="9"/>
  <c r="X300" i="9"/>
  <c r="X301" i="9"/>
  <c r="X302" i="9"/>
  <c r="X303" i="9"/>
  <c r="X304" i="9"/>
  <c r="X305" i="9"/>
  <c r="X306" i="9"/>
  <c r="X307" i="9"/>
  <c r="X308" i="9"/>
  <c r="X309" i="9"/>
  <c r="X310" i="9"/>
  <c r="X311" i="9"/>
  <c r="X312" i="9"/>
  <c r="X313" i="9"/>
  <c r="X314" i="9"/>
  <c r="X315" i="9"/>
  <c r="X316" i="9"/>
  <c r="X317" i="9"/>
  <c r="X318" i="9"/>
  <c r="X319" i="9"/>
  <c r="X320" i="9"/>
  <c r="X321" i="9"/>
  <c r="X322" i="9"/>
  <c r="X323" i="9"/>
  <c r="X324" i="9"/>
  <c r="X325" i="9"/>
  <c r="X326" i="9"/>
  <c r="X327" i="9"/>
  <c r="X328" i="9"/>
  <c r="X329" i="9"/>
  <c r="X330" i="9"/>
  <c r="X331" i="9"/>
  <c r="X332" i="9"/>
  <c r="X333" i="9"/>
  <c r="X334" i="9"/>
  <c r="X335" i="9"/>
  <c r="X336" i="9"/>
  <c r="X337" i="9"/>
  <c r="X338" i="9"/>
  <c r="X339" i="9"/>
  <c r="X340" i="9"/>
  <c r="X341" i="9"/>
  <c r="X342" i="9"/>
  <c r="X343" i="9"/>
  <c r="X344" i="9"/>
  <c r="X345" i="9"/>
  <c r="X346" i="9"/>
  <c r="X347" i="9"/>
  <c r="X348" i="9"/>
  <c r="X349" i="9"/>
  <c r="X350" i="9"/>
  <c r="X351" i="9"/>
  <c r="X352" i="9"/>
  <c r="X353" i="9"/>
  <c r="X354" i="9"/>
  <c r="X355" i="9"/>
  <c r="X356" i="9"/>
  <c r="X357" i="9"/>
  <c r="X358" i="9"/>
  <c r="X359" i="9"/>
  <c r="X360" i="9"/>
  <c r="X361" i="9"/>
  <c r="X362" i="9"/>
  <c r="X363" i="9"/>
  <c r="X364" i="9"/>
  <c r="X365" i="9"/>
  <c r="X366" i="9"/>
  <c r="X367" i="9"/>
  <c r="X368" i="9"/>
  <c r="X369" i="9"/>
  <c r="X370" i="9"/>
  <c r="X371" i="9"/>
  <c r="X372" i="9"/>
  <c r="X373" i="9"/>
  <c r="X374" i="9"/>
  <c r="X375" i="9"/>
  <c r="X376" i="9"/>
  <c r="X377" i="9"/>
  <c r="X378" i="9"/>
  <c r="X379" i="9"/>
  <c r="X380" i="9"/>
  <c r="X381" i="9"/>
  <c r="X382" i="9"/>
  <c r="X383" i="9"/>
  <c r="X384" i="9"/>
  <c r="X385" i="9"/>
  <c r="X386" i="9"/>
  <c r="X387" i="9"/>
  <c r="X388" i="9"/>
  <c r="X389" i="9"/>
  <c r="X390" i="9"/>
  <c r="X391" i="9"/>
  <c r="X392" i="9"/>
  <c r="X393" i="9"/>
  <c r="X394" i="9"/>
  <c r="X395" i="9"/>
  <c r="X396" i="9"/>
  <c r="X397" i="9"/>
  <c r="X398" i="9"/>
  <c r="X399" i="9"/>
  <c r="X400" i="9"/>
  <c r="X401" i="9"/>
  <c r="X402" i="9"/>
  <c r="X403" i="9"/>
  <c r="X404" i="9"/>
  <c r="X405" i="9"/>
  <c r="X406" i="9"/>
  <c r="X407" i="9"/>
  <c r="X408" i="9"/>
  <c r="X409" i="9"/>
  <c r="X410" i="9"/>
  <c r="X411" i="9"/>
  <c r="X412" i="9"/>
  <c r="X413" i="9"/>
  <c r="X414" i="9"/>
  <c r="X415" i="9"/>
  <c r="X416" i="9"/>
  <c r="X417" i="9"/>
  <c r="X418" i="9"/>
  <c r="X419" i="9"/>
  <c r="X420" i="9"/>
  <c r="X421" i="9"/>
  <c r="X422" i="9"/>
  <c r="X423" i="9"/>
  <c r="X424" i="9"/>
  <c r="X425" i="9"/>
  <c r="X426" i="9"/>
  <c r="X427" i="9"/>
  <c r="X428" i="9"/>
  <c r="X429" i="9"/>
  <c r="X430" i="9"/>
  <c r="X431" i="9"/>
  <c r="X432" i="9"/>
  <c r="X433" i="9"/>
  <c r="X434" i="9"/>
  <c r="X435" i="9"/>
  <c r="X436" i="9"/>
  <c r="X437" i="9"/>
  <c r="X438" i="9"/>
  <c r="X439" i="9"/>
  <c r="X440" i="9"/>
  <c r="X441" i="9"/>
  <c r="X442" i="9"/>
  <c r="X443" i="9"/>
  <c r="X444" i="9"/>
  <c r="X445" i="9"/>
  <c r="X446" i="9"/>
  <c r="X447" i="9"/>
  <c r="X448" i="9"/>
  <c r="X449" i="9"/>
  <c r="X450" i="9"/>
  <c r="X451" i="9"/>
  <c r="X452" i="9"/>
  <c r="X453" i="9"/>
  <c r="X454" i="9"/>
  <c r="X455" i="9"/>
  <c r="X456" i="9"/>
  <c r="X457" i="9"/>
  <c r="X458" i="9"/>
  <c r="X459" i="9"/>
  <c r="X460" i="9"/>
  <c r="X461" i="9"/>
  <c r="X462" i="9"/>
  <c r="X463" i="9"/>
  <c r="X464" i="9"/>
  <c r="X465" i="9"/>
  <c r="X466" i="9"/>
  <c r="X467" i="9"/>
  <c r="X468" i="9"/>
  <c r="X469" i="9"/>
  <c r="X470" i="9"/>
  <c r="X471" i="9"/>
  <c r="X472" i="9"/>
  <c r="X473" i="9"/>
  <c r="X474" i="9"/>
  <c r="X475" i="9"/>
  <c r="X476" i="9"/>
  <c r="X477" i="9"/>
  <c r="X478" i="9"/>
  <c r="X479" i="9"/>
  <c r="X480" i="9"/>
  <c r="X481" i="9"/>
  <c r="X482" i="9"/>
  <c r="X483" i="9"/>
  <c r="X484" i="9"/>
  <c r="X485" i="9"/>
  <c r="X486" i="9"/>
  <c r="X487" i="9"/>
  <c r="X488" i="9"/>
  <c r="X489" i="9"/>
  <c r="X490" i="9"/>
  <c r="X491" i="9"/>
  <c r="X492" i="9"/>
  <c r="X493" i="9"/>
  <c r="X494" i="9"/>
  <c r="X495" i="9"/>
  <c r="X496" i="9"/>
  <c r="X497" i="9"/>
  <c r="X498" i="9"/>
  <c r="X499" i="9"/>
  <c r="X500" i="9"/>
  <c r="X501" i="9"/>
  <c r="X502" i="9"/>
  <c r="X503" i="9"/>
  <c r="X504" i="9"/>
  <c r="X505" i="9"/>
  <c r="X506" i="9"/>
  <c r="X507" i="9"/>
  <c r="X508" i="9"/>
  <c r="X509" i="9"/>
  <c r="X510" i="9"/>
  <c r="X511" i="9"/>
  <c r="X512" i="9"/>
  <c r="X513" i="9"/>
  <c r="X514" i="9"/>
  <c r="X515" i="9"/>
  <c r="X516" i="9"/>
  <c r="X517" i="9"/>
  <c r="X518" i="9"/>
  <c r="X519" i="9"/>
  <c r="X520" i="9"/>
  <c r="X521" i="9"/>
  <c r="X522" i="9"/>
  <c r="X523" i="9"/>
  <c r="X524" i="9"/>
  <c r="X525" i="9"/>
  <c r="X526" i="9"/>
  <c r="X527" i="9"/>
  <c r="X528" i="9"/>
  <c r="X529" i="9"/>
  <c r="X530" i="9"/>
  <c r="X531" i="9"/>
  <c r="X532" i="9"/>
  <c r="X533" i="9"/>
  <c r="X534" i="9"/>
  <c r="X535" i="9"/>
  <c r="X536" i="9"/>
  <c r="X537" i="9"/>
  <c r="X538" i="9"/>
  <c r="X539" i="9"/>
  <c r="X540" i="9"/>
  <c r="X541" i="9"/>
  <c r="X542" i="9"/>
  <c r="X543" i="9"/>
  <c r="X544" i="9"/>
  <c r="X545" i="9"/>
  <c r="X546" i="9"/>
  <c r="X547" i="9"/>
  <c r="X548" i="9"/>
  <c r="X549" i="9"/>
  <c r="X550" i="9"/>
  <c r="X551" i="9"/>
  <c r="X552" i="9"/>
  <c r="X553" i="9"/>
  <c r="X554" i="9"/>
  <c r="X555" i="9"/>
  <c r="X556" i="9"/>
  <c r="X557" i="9"/>
  <c r="X558" i="9"/>
  <c r="X559" i="9"/>
  <c r="X560" i="9"/>
  <c r="X561" i="9"/>
  <c r="X562" i="9"/>
  <c r="X563" i="9"/>
  <c r="X564" i="9"/>
  <c r="X565" i="9"/>
  <c r="X566" i="9"/>
  <c r="X567" i="9"/>
  <c r="X568" i="9"/>
  <c r="X569" i="9"/>
  <c r="X570" i="9"/>
  <c r="X571" i="9"/>
  <c r="X572" i="9"/>
  <c r="X573" i="9"/>
  <c r="X574" i="9"/>
  <c r="X575" i="9"/>
  <c r="X576" i="9"/>
  <c r="X577" i="9"/>
  <c r="X578" i="9"/>
  <c r="X579" i="9"/>
  <c r="X580" i="9"/>
  <c r="X581" i="9"/>
  <c r="X582" i="9"/>
  <c r="X583" i="9"/>
  <c r="X584" i="9"/>
  <c r="X585" i="9"/>
  <c r="X586" i="9"/>
  <c r="X587" i="9"/>
  <c r="X588" i="9"/>
  <c r="X589" i="9"/>
  <c r="X590" i="9"/>
  <c r="X591" i="9"/>
  <c r="X592" i="9"/>
  <c r="X593" i="9"/>
  <c r="X594" i="9"/>
  <c r="X595" i="9"/>
  <c r="X596" i="9"/>
  <c r="X597" i="9"/>
  <c r="X598" i="9"/>
  <c r="X599" i="9"/>
  <c r="X600" i="9"/>
  <c r="X601" i="9"/>
  <c r="X602" i="9"/>
  <c r="X603" i="9"/>
  <c r="X604" i="9"/>
  <c r="X605" i="9"/>
  <c r="X606" i="9"/>
  <c r="X607" i="9"/>
  <c r="X608" i="9"/>
  <c r="X609" i="9"/>
  <c r="X610" i="9"/>
  <c r="X611" i="9"/>
  <c r="X612" i="9"/>
  <c r="X613" i="9"/>
  <c r="X614" i="9"/>
  <c r="X615" i="9"/>
  <c r="X616" i="9"/>
  <c r="X617" i="9"/>
  <c r="X618" i="9"/>
  <c r="X619" i="9"/>
  <c r="X620" i="9"/>
  <c r="X621" i="9"/>
  <c r="X622" i="9"/>
  <c r="X623" i="9"/>
  <c r="X624" i="9"/>
  <c r="X625" i="9"/>
  <c r="X626" i="9"/>
  <c r="X627" i="9"/>
  <c r="X628" i="9"/>
  <c r="X629" i="9"/>
  <c r="X630" i="9"/>
  <c r="X631" i="9"/>
  <c r="X632" i="9"/>
  <c r="X633" i="9"/>
  <c r="X634" i="9"/>
  <c r="X635" i="9"/>
  <c r="X636" i="9"/>
  <c r="X637" i="9"/>
  <c r="X638" i="9"/>
  <c r="X639" i="9"/>
  <c r="X640" i="9"/>
  <c r="X641" i="9"/>
  <c r="X642" i="9"/>
  <c r="X643" i="9"/>
  <c r="X644" i="9"/>
  <c r="X645" i="9"/>
  <c r="X646" i="9"/>
  <c r="X647" i="9"/>
  <c r="X648" i="9"/>
  <c r="X649" i="9"/>
  <c r="X650" i="9"/>
  <c r="X651" i="9"/>
  <c r="X652" i="9"/>
  <c r="X653" i="9"/>
  <c r="X654" i="9"/>
  <c r="X655" i="9"/>
  <c r="X656" i="9"/>
  <c r="X657" i="9"/>
  <c r="X658" i="9"/>
  <c r="X659" i="9"/>
  <c r="X660" i="9"/>
  <c r="X661" i="9"/>
  <c r="X662" i="9"/>
  <c r="X663" i="9"/>
  <c r="X664" i="9"/>
  <c r="X665" i="9"/>
  <c r="X666" i="9"/>
  <c r="X667" i="9"/>
  <c r="X668" i="9"/>
  <c r="X669" i="9"/>
  <c r="X670" i="9"/>
  <c r="X671" i="9"/>
  <c r="X672" i="9"/>
  <c r="X673" i="9"/>
  <c r="X674" i="9"/>
  <c r="X675" i="9"/>
  <c r="X676" i="9"/>
  <c r="X677" i="9"/>
  <c r="X678" i="9"/>
  <c r="X679" i="9"/>
  <c r="X680" i="9"/>
  <c r="X681" i="9"/>
  <c r="X682" i="9"/>
  <c r="X683" i="9"/>
  <c r="X684" i="9"/>
  <c r="X685" i="9"/>
  <c r="X686" i="9"/>
  <c r="X687" i="9"/>
  <c r="X688" i="9"/>
  <c r="X689" i="9"/>
  <c r="X690" i="9"/>
  <c r="X691" i="9"/>
  <c r="X692" i="9"/>
  <c r="X693" i="9"/>
  <c r="X694" i="9"/>
  <c r="X695" i="9"/>
  <c r="X696" i="9"/>
  <c r="X697" i="9"/>
  <c r="X698" i="9"/>
  <c r="X699" i="9"/>
  <c r="X700" i="9"/>
  <c r="X701" i="9"/>
  <c r="X702" i="9"/>
  <c r="X703" i="9"/>
  <c r="X704" i="9"/>
  <c r="X705" i="9"/>
  <c r="X706" i="9"/>
  <c r="X707" i="9"/>
  <c r="X708" i="9"/>
  <c r="X709" i="9"/>
  <c r="X710" i="9"/>
  <c r="X711" i="9"/>
  <c r="X712" i="9"/>
  <c r="X713" i="9"/>
  <c r="X714" i="9"/>
  <c r="X715" i="9"/>
  <c r="X716" i="9"/>
  <c r="X717" i="9"/>
  <c r="X718" i="9"/>
  <c r="X719" i="9"/>
  <c r="X720" i="9"/>
  <c r="X721" i="9"/>
  <c r="X722" i="9"/>
  <c r="X723" i="9"/>
  <c r="X724" i="9"/>
  <c r="X725" i="9"/>
  <c r="X726" i="9"/>
  <c r="X727" i="9"/>
  <c r="X728" i="9"/>
  <c r="X729" i="9"/>
  <c r="X730" i="9"/>
  <c r="X731" i="9"/>
  <c r="X732" i="9"/>
  <c r="X733" i="9"/>
  <c r="X734" i="9"/>
  <c r="X735" i="9"/>
  <c r="X736" i="9"/>
  <c r="X737" i="9"/>
  <c r="X738" i="9"/>
  <c r="X739" i="9"/>
  <c r="X740" i="9"/>
  <c r="X741" i="9"/>
  <c r="X742" i="9"/>
  <c r="X743" i="9"/>
  <c r="X744" i="9"/>
  <c r="X745" i="9"/>
  <c r="X746" i="9"/>
  <c r="X747" i="9"/>
  <c r="X748" i="9"/>
  <c r="X749" i="9"/>
  <c r="X750" i="9"/>
  <c r="X751" i="9"/>
  <c r="X752" i="9"/>
  <c r="X753" i="9"/>
  <c r="X754" i="9"/>
  <c r="X755" i="9"/>
  <c r="X756" i="9"/>
  <c r="X757" i="9"/>
  <c r="X758" i="9"/>
  <c r="X759" i="9"/>
  <c r="X760" i="9"/>
  <c r="X761" i="9"/>
  <c r="X762" i="9"/>
  <c r="X763" i="9"/>
  <c r="X764" i="9"/>
  <c r="X765" i="9"/>
  <c r="X766" i="9"/>
  <c r="X767" i="9"/>
  <c r="X768" i="9"/>
  <c r="X769" i="9"/>
  <c r="X770" i="9"/>
  <c r="X771" i="9"/>
  <c r="X772" i="9"/>
  <c r="X773" i="9"/>
  <c r="X774" i="9"/>
  <c r="X775" i="9"/>
  <c r="X776" i="9"/>
  <c r="X777" i="9"/>
  <c r="X778" i="9"/>
  <c r="X779" i="9"/>
  <c r="X780" i="9"/>
  <c r="X781" i="9"/>
  <c r="X782" i="9"/>
  <c r="X783" i="9"/>
  <c r="X784" i="9"/>
  <c r="X785" i="9"/>
  <c r="X786" i="9"/>
  <c r="X787" i="9"/>
  <c r="X788" i="9"/>
  <c r="X789" i="9"/>
  <c r="X790" i="9"/>
  <c r="X791" i="9"/>
  <c r="X792" i="9"/>
  <c r="X793" i="9"/>
  <c r="X794" i="9"/>
  <c r="X795" i="9"/>
  <c r="X796" i="9"/>
  <c r="X797" i="9"/>
  <c r="X798" i="9"/>
  <c r="X799" i="9"/>
  <c r="X800" i="9"/>
  <c r="X801" i="9"/>
  <c r="X802" i="9"/>
  <c r="X803" i="9"/>
  <c r="X804" i="9"/>
  <c r="X805" i="9"/>
  <c r="X806" i="9"/>
  <c r="X807" i="9"/>
  <c r="X808" i="9"/>
  <c r="X809" i="9"/>
  <c r="X810" i="9"/>
  <c r="X811" i="9"/>
  <c r="X812" i="9"/>
  <c r="X813" i="9"/>
  <c r="X814" i="9"/>
  <c r="X815" i="9"/>
  <c r="X816" i="9"/>
  <c r="X817" i="9"/>
  <c r="X818" i="9"/>
  <c r="X819" i="9"/>
  <c r="X820" i="9"/>
  <c r="X821" i="9"/>
  <c r="X822" i="9"/>
  <c r="X823" i="9"/>
  <c r="X824" i="9"/>
  <c r="X825" i="9"/>
  <c r="X826" i="9"/>
  <c r="X827" i="9"/>
  <c r="X828" i="9"/>
  <c r="X829" i="9"/>
  <c r="X830" i="9"/>
  <c r="X831" i="9"/>
  <c r="X832" i="9"/>
  <c r="X833" i="9"/>
  <c r="X834" i="9"/>
  <c r="X835" i="9"/>
  <c r="X836" i="9"/>
  <c r="X837" i="9"/>
  <c r="X838" i="9"/>
  <c r="X839" i="9"/>
  <c r="X840" i="9"/>
  <c r="X841" i="9"/>
  <c r="X842" i="9"/>
  <c r="X843" i="9"/>
  <c r="X844" i="9"/>
  <c r="X845" i="9"/>
  <c r="X846" i="9"/>
  <c r="X847" i="9"/>
  <c r="X848" i="9"/>
  <c r="X849" i="9"/>
  <c r="X850" i="9"/>
  <c r="X851" i="9"/>
  <c r="X852" i="9"/>
  <c r="X853" i="9"/>
  <c r="X854" i="9"/>
  <c r="X855" i="9"/>
  <c r="X856" i="9"/>
  <c r="X857" i="9"/>
  <c r="X858" i="9"/>
  <c r="X859" i="9"/>
  <c r="X860" i="9"/>
  <c r="X861" i="9"/>
  <c r="X862" i="9"/>
  <c r="X863" i="9"/>
  <c r="X864" i="9"/>
  <c r="X865" i="9"/>
  <c r="X866" i="9"/>
  <c r="X867" i="9"/>
  <c r="X868" i="9"/>
  <c r="X869" i="9"/>
  <c r="X870" i="9"/>
  <c r="X871" i="9"/>
  <c r="X872" i="9"/>
  <c r="X873" i="9"/>
  <c r="X874" i="9"/>
  <c r="X875" i="9"/>
  <c r="X876" i="9"/>
  <c r="X877" i="9"/>
  <c r="X878" i="9"/>
  <c r="X879" i="9"/>
  <c r="X880" i="9"/>
  <c r="X881" i="9"/>
  <c r="X882" i="9"/>
  <c r="X883" i="9"/>
  <c r="X884" i="9"/>
  <c r="X885" i="9"/>
  <c r="X886" i="9"/>
  <c r="X887" i="9"/>
  <c r="X888" i="9"/>
  <c r="X889" i="9"/>
  <c r="X890" i="9"/>
  <c r="X891" i="9"/>
  <c r="X892" i="9"/>
  <c r="X893" i="9"/>
  <c r="X894" i="9"/>
  <c r="X895" i="9"/>
  <c r="X896" i="9"/>
  <c r="X897" i="9"/>
  <c r="X898" i="9"/>
  <c r="X899" i="9"/>
  <c r="X900" i="9"/>
  <c r="X901" i="9"/>
  <c r="X902" i="9"/>
  <c r="X903" i="9"/>
  <c r="X904" i="9"/>
  <c r="X905" i="9"/>
  <c r="X906" i="9"/>
  <c r="X907" i="9"/>
  <c r="X908" i="9"/>
  <c r="X909" i="9"/>
  <c r="X910" i="9"/>
  <c r="X911" i="9"/>
  <c r="X912" i="9"/>
  <c r="X913" i="9"/>
  <c r="X914" i="9"/>
  <c r="X915" i="9"/>
  <c r="X916" i="9"/>
  <c r="X917" i="9"/>
  <c r="X918" i="9"/>
  <c r="X919" i="9"/>
  <c r="X920" i="9"/>
  <c r="X921" i="9"/>
  <c r="X922" i="9"/>
  <c r="X923" i="9"/>
  <c r="X924" i="9"/>
  <c r="X925" i="9"/>
  <c r="X926" i="9"/>
  <c r="X927" i="9"/>
  <c r="X928" i="9"/>
  <c r="X929" i="9"/>
  <c r="X930" i="9"/>
  <c r="X931" i="9"/>
  <c r="X932" i="9"/>
  <c r="X933" i="9"/>
  <c r="X934" i="9"/>
  <c r="X935" i="9"/>
  <c r="X936" i="9"/>
  <c r="X937" i="9"/>
  <c r="X938" i="9"/>
  <c r="X939" i="9"/>
  <c r="X940" i="9"/>
  <c r="X941" i="9"/>
  <c r="X942" i="9"/>
  <c r="X943" i="9"/>
  <c r="X944" i="9"/>
  <c r="X945" i="9"/>
  <c r="X946" i="9"/>
  <c r="X947" i="9"/>
  <c r="X948" i="9"/>
  <c r="X949" i="9"/>
  <c r="X950" i="9"/>
  <c r="X951" i="9"/>
  <c r="X952" i="9"/>
  <c r="X953" i="9"/>
  <c r="X954" i="9"/>
  <c r="X955" i="9"/>
  <c r="X956" i="9"/>
  <c r="X957" i="9"/>
  <c r="X958" i="9"/>
  <c r="X959" i="9"/>
  <c r="X960" i="9"/>
  <c r="X961" i="9"/>
  <c r="X962" i="9"/>
  <c r="X963" i="9"/>
  <c r="X964" i="9"/>
  <c r="X965" i="9"/>
  <c r="X966" i="9"/>
  <c r="X967" i="9"/>
  <c r="X968" i="9"/>
  <c r="X969" i="9"/>
  <c r="X970" i="9"/>
  <c r="X971" i="9"/>
  <c r="X972" i="9"/>
  <c r="X973" i="9"/>
  <c r="X974" i="9"/>
  <c r="X975" i="9"/>
  <c r="X976" i="9"/>
  <c r="X977" i="9"/>
  <c r="X978" i="9"/>
  <c r="X979" i="9"/>
  <c r="X980" i="9"/>
  <c r="X981" i="9"/>
  <c r="X982" i="9"/>
  <c r="X983" i="9"/>
  <c r="X984" i="9"/>
  <c r="X985" i="9"/>
  <c r="X986" i="9"/>
  <c r="X987" i="9"/>
  <c r="X988" i="9"/>
  <c r="X989" i="9"/>
  <c r="X990" i="9"/>
  <c r="X991" i="9"/>
  <c r="X992" i="9"/>
  <c r="X993" i="9"/>
  <c r="X994" i="9"/>
  <c r="X995" i="9"/>
  <c r="X996" i="9"/>
  <c r="X997" i="9"/>
  <c r="X998" i="9"/>
  <c r="X999" i="9"/>
  <c r="X1000" i="9"/>
  <c r="X1001" i="9"/>
  <c r="X1002" i="9"/>
  <c r="X1003" i="9"/>
  <c r="X1004" i="9"/>
  <c r="X1005" i="9"/>
  <c r="X1006" i="9"/>
  <c r="X1007" i="9"/>
  <c r="X1008" i="9"/>
  <c r="X1009" i="9"/>
  <c r="X1010" i="9"/>
  <c r="X1011" i="9"/>
  <c r="X1012" i="9"/>
  <c r="X1013" i="9"/>
  <c r="X1014" i="9"/>
  <c r="X1015" i="9"/>
  <c r="X1016" i="9"/>
  <c r="X1017" i="9"/>
  <c r="X1018" i="9"/>
  <c r="X1019" i="9"/>
  <c r="X1020" i="9"/>
  <c r="X1021" i="9"/>
  <c r="X1022" i="9"/>
  <c r="X1023" i="9"/>
  <c r="X1024" i="9"/>
  <c r="X1025" i="9"/>
  <c r="X1026" i="9"/>
  <c r="X1027" i="9"/>
  <c r="X1028" i="9"/>
  <c r="X1029" i="9"/>
  <c r="X1030" i="9"/>
  <c r="X1031" i="9"/>
  <c r="X1032" i="9"/>
  <c r="X1033" i="9"/>
  <c r="X1034" i="9"/>
  <c r="X1035" i="9"/>
  <c r="X1036" i="9"/>
  <c r="X1037" i="9"/>
  <c r="X1038" i="9"/>
  <c r="X1039" i="9"/>
  <c r="X1040" i="9"/>
  <c r="X1041" i="9"/>
  <c r="X1042" i="9"/>
  <c r="X1043" i="9"/>
  <c r="X1044" i="9"/>
  <c r="X1045" i="9"/>
  <c r="X1046" i="9"/>
  <c r="X1047" i="9"/>
  <c r="X1048" i="9"/>
  <c r="X1049" i="9"/>
  <c r="X1050" i="9"/>
  <c r="X1051" i="9"/>
  <c r="X1052" i="9"/>
  <c r="X1053" i="9"/>
  <c r="X1054" i="9"/>
  <c r="X1055" i="9"/>
  <c r="X1056" i="9"/>
  <c r="X1057" i="9"/>
  <c r="X1058" i="9"/>
  <c r="X1059" i="9"/>
  <c r="X1060" i="9"/>
  <c r="X1061" i="9"/>
  <c r="X1062" i="9"/>
  <c r="X1063" i="9"/>
  <c r="X1064" i="9"/>
  <c r="X1065" i="9"/>
  <c r="X1066" i="9"/>
  <c r="X1067" i="9"/>
  <c r="X1068" i="9"/>
  <c r="X1069" i="9"/>
  <c r="X1070" i="9"/>
  <c r="X1071" i="9"/>
  <c r="X1072" i="9"/>
  <c r="X1073" i="9"/>
  <c r="X1074" i="9"/>
  <c r="X1075" i="9"/>
  <c r="X1076" i="9"/>
  <c r="X1077" i="9"/>
  <c r="X1078" i="9"/>
  <c r="X1079" i="9"/>
  <c r="X1080" i="9"/>
  <c r="X1081" i="9"/>
  <c r="X1082" i="9"/>
  <c r="X1083" i="9"/>
  <c r="X1084" i="9"/>
  <c r="X1085" i="9"/>
  <c r="X1086" i="9"/>
  <c r="X1087" i="9"/>
  <c r="X1088" i="9"/>
  <c r="X1089" i="9"/>
  <c r="X1090" i="9"/>
  <c r="X1091" i="9"/>
  <c r="X1092" i="9"/>
  <c r="X1093" i="9"/>
  <c r="X1094" i="9"/>
  <c r="X1095" i="9"/>
  <c r="X1096" i="9"/>
  <c r="X1097" i="9"/>
  <c r="X1098" i="9"/>
  <c r="X1099" i="9"/>
  <c r="X1100" i="9"/>
  <c r="X1101" i="9"/>
  <c r="X1102" i="9"/>
  <c r="X1103" i="9"/>
  <c r="X1104" i="9"/>
  <c r="X1105" i="9"/>
  <c r="X1106" i="9"/>
  <c r="X1107" i="9"/>
  <c r="X1108" i="9"/>
  <c r="X1109" i="9"/>
  <c r="X1110" i="9"/>
  <c r="X1111" i="9"/>
  <c r="X1112" i="9"/>
  <c r="X1113" i="9"/>
  <c r="X1114" i="9"/>
  <c r="X1115" i="9"/>
  <c r="X1116" i="9"/>
  <c r="X1117" i="9"/>
  <c r="X1118" i="9"/>
  <c r="X1119" i="9"/>
  <c r="X1120" i="9"/>
  <c r="X1121" i="9"/>
  <c r="X1122" i="9"/>
  <c r="X1123" i="9"/>
  <c r="X1124" i="9"/>
  <c r="X1125" i="9"/>
  <c r="X1126" i="9"/>
  <c r="X1127" i="9"/>
  <c r="X1128" i="9"/>
  <c r="X1129" i="9"/>
  <c r="X1130" i="9"/>
  <c r="X1131" i="9"/>
  <c r="X1132" i="9"/>
  <c r="X1133" i="9"/>
  <c r="X1134" i="9"/>
  <c r="X1135" i="9"/>
  <c r="X1136" i="9"/>
  <c r="X1137" i="9"/>
  <c r="X1138" i="9"/>
  <c r="X1139" i="9"/>
  <c r="X1140" i="9"/>
  <c r="X1141" i="9"/>
  <c r="X1142" i="9"/>
  <c r="X1143" i="9"/>
  <c r="X1144" i="9"/>
  <c r="X1145" i="9"/>
  <c r="X1146" i="9"/>
  <c r="X1147" i="9"/>
  <c r="X1148" i="9"/>
  <c r="X1149" i="9"/>
  <c r="X1150" i="9"/>
  <c r="X1151" i="9"/>
  <c r="X1152" i="9"/>
  <c r="X1153" i="9"/>
  <c r="X1154" i="9"/>
  <c r="X1155" i="9"/>
  <c r="X1156" i="9"/>
  <c r="X1157" i="9"/>
  <c r="X1158" i="9"/>
  <c r="X1159" i="9"/>
  <c r="X1160" i="9"/>
  <c r="X1161" i="9"/>
  <c r="X1162" i="9"/>
  <c r="X1163" i="9"/>
  <c r="X1164" i="9"/>
  <c r="X1165" i="9"/>
  <c r="X1166" i="9"/>
  <c r="X1167" i="9"/>
  <c r="X1168" i="9"/>
  <c r="X1169" i="9"/>
  <c r="X1170" i="9"/>
  <c r="X1171" i="9"/>
  <c r="X1172" i="9"/>
  <c r="X1173" i="9"/>
  <c r="X1174" i="9"/>
  <c r="X1175" i="9"/>
  <c r="X1176" i="9"/>
  <c r="X1177" i="9"/>
  <c r="X1178" i="9"/>
  <c r="X1179" i="9"/>
  <c r="X1180" i="9"/>
  <c r="X1181" i="9"/>
  <c r="X1182" i="9"/>
  <c r="X1183" i="9"/>
  <c r="X1184" i="9"/>
  <c r="X1185" i="9"/>
  <c r="X1186" i="9"/>
  <c r="X1187" i="9"/>
  <c r="X1188" i="9"/>
  <c r="X1189" i="9"/>
  <c r="X1190" i="9"/>
  <c r="X1191" i="9"/>
  <c r="X1192" i="9"/>
  <c r="X1193" i="9"/>
  <c r="X1194" i="9"/>
  <c r="X1195" i="9"/>
  <c r="X1196" i="9"/>
  <c r="X1197" i="9"/>
  <c r="X1198" i="9"/>
  <c r="X1199" i="9"/>
  <c r="X1200" i="9"/>
  <c r="X1201" i="9"/>
  <c r="X1202" i="9"/>
  <c r="X1203" i="9"/>
  <c r="X1204" i="9"/>
  <c r="X1205" i="9"/>
  <c r="X1206" i="9"/>
  <c r="X1207" i="9"/>
  <c r="X1208" i="9"/>
  <c r="X1209" i="9"/>
  <c r="X1210" i="9"/>
  <c r="X1211" i="9"/>
  <c r="X1212" i="9"/>
  <c r="X1213" i="9"/>
  <c r="X1214" i="9"/>
  <c r="X1215" i="9"/>
  <c r="X1216" i="9"/>
  <c r="X1217" i="9"/>
  <c r="X1218" i="9"/>
  <c r="X1219" i="9"/>
  <c r="X1220" i="9"/>
  <c r="X1221" i="9"/>
  <c r="X1222" i="9"/>
  <c r="X1223" i="9"/>
  <c r="X1224" i="9"/>
  <c r="X1225" i="9"/>
  <c r="X1226" i="9"/>
  <c r="X1227" i="9"/>
  <c r="X1228" i="9"/>
  <c r="X1229" i="9"/>
  <c r="X1230" i="9"/>
  <c r="X1231" i="9"/>
  <c r="X1232" i="9"/>
  <c r="X1233" i="9"/>
  <c r="X1234" i="9"/>
  <c r="X1235" i="9"/>
  <c r="X1236" i="9"/>
  <c r="X1237" i="9"/>
  <c r="X1238" i="9"/>
  <c r="X1239" i="9"/>
  <c r="X1240" i="9"/>
  <c r="X1241" i="9"/>
  <c r="X1242" i="9"/>
  <c r="X1243" i="9"/>
  <c r="X1244" i="9"/>
  <c r="X1245" i="9"/>
  <c r="X1246" i="9"/>
  <c r="X1247" i="9"/>
  <c r="X1248" i="9"/>
  <c r="X1249" i="9"/>
  <c r="X1250" i="9"/>
  <c r="X1251" i="9"/>
  <c r="X1252" i="9"/>
  <c r="X1253" i="9"/>
  <c r="X1254" i="9"/>
  <c r="X1255" i="9"/>
  <c r="X1256" i="9"/>
  <c r="X1257" i="9"/>
  <c r="X1258" i="9"/>
  <c r="X1259" i="9"/>
  <c r="X1260" i="9"/>
  <c r="X1261" i="9"/>
  <c r="X1262" i="9"/>
  <c r="X1263" i="9"/>
  <c r="X1264" i="9"/>
  <c r="X1265" i="9"/>
  <c r="X1266" i="9"/>
  <c r="X1267" i="9"/>
  <c r="X1268" i="9"/>
  <c r="X1269" i="9"/>
  <c r="X1270" i="9"/>
  <c r="X1271" i="9"/>
  <c r="X1272" i="9"/>
  <c r="X1273" i="9"/>
  <c r="X1274" i="9"/>
  <c r="X1275" i="9"/>
  <c r="X1276" i="9"/>
  <c r="X1277" i="9"/>
  <c r="X1278" i="9"/>
  <c r="X1279" i="9"/>
  <c r="X1280" i="9"/>
  <c r="X1281" i="9"/>
  <c r="X1282" i="9"/>
  <c r="X1283" i="9"/>
  <c r="X1284" i="9"/>
  <c r="X1285" i="9"/>
  <c r="X1286" i="9"/>
  <c r="X1287" i="9"/>
  <c r="X1288" i="9"/>
  <c r="X1289" i="9"/>
  <c r="X1290" i="9"/>
  <c r="X1291" i="9"/>
  <c r="X1292" i="9"/>
  <c r="X1293" i="9"/>
  <c r="X1294" i="9"/>
  <c r="X1295" i="9"/>
  <c r="X1296" i="9"/>
  <c r="X1297" i="9"/>
  <c r="X1298" i="9"/>
  <c r="X1299" i="9"/>
  <c r="X1300" i="9"/>
  <c r="X1301" i="9"/>
  <c r="X1302" i="9"/>
  <c r="X1303" i="9"/>
  <c r="X1304" i="9"/>
  <c r="X1305" i="9"/>
  <c r="X1306" i="9"/>
  <c r="X1307" i="9"/>
  <c r="X1308" i="9"/>
  <c r="X1309" i="9"/>
  <c r="X1310" i="9"/>
  <c r="X1311" i="9"/>
  <c r="X1312" i="9"/>
  <c r="X1313" i="9"/>
  <c r="X1314" i="9"/>
  <c r="X1315" i="9"/>
  <c r="X1316" i="9"/>
  <c r="X1317" i="9"/>
  <c r="X1318" i="9"/>
  <c r="X1319" i="9"/>
  <c r="X1320" i="9"/>
  <c r="X1321" i="9"/>
  <c r="X1322" i="9"/>
  <c r="X1323" i="9"/>
  <c r="X1324" i="9"/>
  <c r="X1325" i="9"/>
  <c r="X1326" i="9"/>
  <c r="X1327" i="9"/>
  <c r="X1328" i="9"/>
  <c r="X1329" i="9"/>
  <c r="X1330" i="9"/>
  <c r="X1331" i="9"/>
  <c r="X1332" i="9"/>
  <c r="X1333" i="9"/>
  <c r="X1334" i="9"/>
  <c r="X1335" i="9"/>
  <c r="X1336" i="9"/>
  <c r="X1337" i="9"/>
  <c r="X1338" i="9"/>
  <c r="X1339" i="9"/>
  <c r="X1340" i="9"/>
  <c r="X1341" i="9"/>
  <c r="X1342" i="9"/>
  <c r="X1343" i="9"/>
  <c r="X1344" i="9"/>
  <c r="X1345" i="9"/>
  <c r="X1346" i="9"/>
  <c r="X1347" i="9"/>
  <c r="X1348" i="9"/>
  <c r="X1349" i="9"/>
  <c r="X1350" i="9"/>
  <c r="X1351" i="9"/>
  <c r="X1352" i="9"/>
  <c r="X1353" i="9"/>
  <c r="X1354" i="9"/>
  <c r="X1355" i="9"/>
  <c r="X1356" i="9"/>
  <c r="X1357" i="9"/>
  <c r="X1358" i="9"/>
  <c r="X1359" i="9"/>
  <c r="X1360" i="9"/>
  <c r="X1361" i="9"/>
  <c r="X1362" i="9"/>
  <c r="X1363" i="9"/>
  <c r="X1364" i="9"/>
  <c r="X1365" i="9"/>
  <c r="X1366" i="9"/>
  <c r="X1367" i="9"/>
  <c r="X1368" i="9"/>
  <c r="X1369" i="9"/>
  <c r="X1370" i="9"/>
  <c r="X1371" i="9"/>
  <c r="X1372" i="9"/>
  <c r="X1373" i="9"/>
  <c r="X1374" i="9"/>
  <c r="X1375" i="9"/>
  <c r="X1376" i="9"/>
  <c r="X1377" i="9"/>
  <c r="X1378" i="9"/>
  <c r="X1379" i="9"/>
  <c r="X1380" i="9"/>
  <c r="X1381" i="9"/>
  <c r="X1382" i="9"/>
  <c r="X1383" i="9"/>
  <c r="X1384" i="9"/>
  <c r="X1385" i="9"/>
  <c r="X1386" i="9"/>
  <c r="X1387" i="9"/>
  <c r="X1388" i="9"/>
  <c r="X1389" i="9"/>
  <c r="X1390" i="9"/>
  <c r="X1391" i="9"/>
  <c r="X1392" i="9"/>
  <c r="X1393" i="9"/>
  <c r="X1394" i="9"/>
  <c r="X1395" i="9"/>
  <c r="X1396" i="9"/>
  <c r="X1397" i="9"/>
  <c r="X1398" i="9"/>
  <c r="X1399" i="9"/>
  <c r="X1400" i="9"/>
  <c r="X1401" i="9"/>
  <c r="X1402" i="9"/>
  <c r="X1403" i="9"/>
  <c r="X1404" i="9"/>
  <c r="X1405" i="9"/>
  <c r="X1406" i="9"/>
  <c r="X1407" i="9"/>
  <c r="X1408" i="9"/>
  <c r="X1409" i="9"/>
  <c r="X1410" i="9"/>
  <c r="X1411" i="9"/>
  <c r="X1412" i="9"/>
  <c r="X1413" i="9"/>
  <c r="X1414" i="9"/>
  <c r="X1415" i="9"/>
  <c r="X1416" i="9"/>
  <c r="X1417" i="9"/>
  <c r="X1418" i="9"/>
  <c r="X1419" i="9"/>
  <c r="X1420" i="9"/>
  <c r="X1421" i="9"/>
  <c r="X1422" i="9"/>
  <c r="X1423" i="9"/>
  <c r="X1424" i="9"/>
  <c r="X1425" i="9"/>
  <c r="X1426" i="9"/>
  <c r="X1427" i="9"/>
  <c r="X1428" i="9"/>
  <c r="X1429" i="9"/>
  <c r="X1430" i="9"/>
  <c r="X1431" i="9"/>
  <c r="X1432" i="9"/>
  <c r="X1433" i="9"/>
  <c r="X1434" i="9"/>
  <c r="X1435" i="9"/>
  <c r="X1436" i="9"/>
  <c r="X1437" i="9"/>
  <c r="X1438" i="9"/>
  <c r="X1439" i="9"/>
  <c r="X1440" i="9"/>
  <c r="X1441" i="9"/>
  <c r="X1442" i="9"/>
  <c r="X1443" i="9"/>
  <c r="X1444" i="9"/>
  <c r="X1445" i="9"/>
  <c r="X1446" i="9"/>
  <c r="X1447" i="9"/>
  <c r="X1448" i="9"/>
  <c r="X1449" i="9"/>
  <c r="X1450" i="9"/>
  <c r="X1451" i="9"/>
  <c r="X1452" i="9"/>
  <c r="X1453" i="9"/>
  <c r="X1454" i="9"/>
  <c r="X1455" i="9"/>
  <c r="X1456" i="9"/>
  <c r="X1457" i="9"/>
  <c r="X1458" i="9"/>
  <c r="X1459" i="9"/>
  <c r="X1460" i="9"/>
  <c r="X1461" i="9"/>
  <c r="X1462" i="9"/>
  <c r="X1463" i="9"/>
  <c r="X1464" i="9"/>
  <c r="X1465" i="9"/>
  <c r="X1466" i="9"/>
  <c r="X1467" i="9"/>
  <c r="X1468" i="9"/>
  <c r="X1469" i="9"/>
  <c r="X1470" i="9"/>
  <c r="X1471" i="9"/>
  <c r="X1472" i="9"/>
  <c r="X1473" i="9"/>
  <c r="X1474" i="9"/>
  <c r="X1475" i="9"/>
  <c r="X1476" i="9"/>
  <c r="X1477" i="9"/>
  <c r="X1478" i="9"/>
  <c r="X1479" i="9"/>
  <c r="X1480" i="9"/>
  <c r="X1481" i="9"/>
  <c r="X1482" i="9"/>
  <c r="X1483" i="9"/>
  <c r="X1484" i="9"/>
  <c r="X1485" i="9"/>
  <c r="X1486" i="9"/>
  <c r="X1487" i="9"/>
  <c r="X1488" i="9"/>
  <c r="X1489" i="9"/>
  <c r="X1490" i="9"/>
  <c r="X1491" i="9"/>
  <c r="X1492" i="9"/>
  <c r="X1493" i="9"/>
  <c r="X1494" i="9"/>
  <c r="X1495" i="9"/>
  <c r="X1496" i="9"/>
  <c r="X1497" i="9"/>
  <c r="X1498" i="9"/>
  <c r="X1499" i="9"/>
  <c r="X1500" i="9"/>
  <c r="X1501" i="9"/>
  <c r="X1502" i="9"/>
  <c r="X1503" i="9"/>
  <c r="X1504" i="9"/>
  <c r="X1505" i="9"/>
  <c r="X1506" i="9"/>
  <c r="X1507" i="9"/>
  <c r="X1508" i="9"/>
  <c r="X1509" i="9"/>
  <c r="X1510" i="9"/>
  <c r="X1511" i="9"/>
  <c r="X1512" i="9"/>
  <c r="X1513" i="9"/>
  <c r="X1514" i="9"/>
  <c r="X1515" i="9"/>
  <c r="X1516" i="9"/>
  <c r="X1517" i="9"/>
  <c r="X1518" i="9"/>
  <c r="X1519" i="9"/>
  <c r="X1520" i="9"/>
  <c r="X1521" i="9"/>
  <c r="X1522" i="9"/>
  <c r="X1523" i="9"/>
  <c r="X1524" i="9"/>
  <c r="X1525" i="9"/>
  <c r="X1526" i="9"/>
  <c r="X1527" i="9"/>
  <c r="X1528" i="9"/>
  <c r="X1529" i="9"/>
  <c r="X1530" i="9"/>
  <c r="X1531" i="9"/>
  <c r="X1532" i="9"/>
  <c r="X1533" i="9"/>
  <c r="X1534" i="9"/>
  <c r="X1535" i="9"/>
  <c r="X1536" i="9"/>
  <c r="X1537" i="9"/>
  <c r="X1538" i="9"/>
  <c r="X1539" i="9"/>
  <c r="X1540" i="9"/>
  <c r="X1541" i="9"/>
  <c r="X1542" i="9"/>
  <c r="X1543" i="9"/>
  <c r="X1544" i="9"/>
  <c r="X1545" i="9"/>
  <c r="X1546" i="9"/>
  <c r="X1547" i="9"/>
  <c r="X1548" i="9"/>
  <c r="X1549" i="9"/>
  <c r="X1550" i="9"/>
  <c r="X1551" i="9"/>
  <c r="X1552" i="9"/>
  <c r="X1553" i="9"/>
  <c r="X1554" i="9"/>
  <c r="X1555" i="9"/>
  <c r="X1556" i="9"/>
  <c r="X1557" i="9"/>
  <c r="X1558" i="9"/>
  <c r="X1559" i="9"/>
  <c r="X1560" i="9"/>
  <c r="X1561" i="9"/>
  <c r="X1562" i="9"/>
  <c r="X1563" i="9"/>
  <c r="X1564" i="9"/>
  <c r="X1565" i="9"/>
  <c r="X1566" i="9"/>
  <c r="X1567" i="9"/>
  <c r="X1568" i="9"/>
  <c r="X1569" i="9"/>
  <c r="X1570" i="9"/>
  <c r="X1571" i="9"/>
  <c r="X1572" i="9"/>
  <c r="X1573" i="9"/>
  <c r="X1574" i="9"/>
  <c r="X1575" i="9"/>
  <c r="X1576" i="9"/>
  <c r="X1577" i="9"/>
  <c r="X1578" i="9"/>
  <c r="X1579" i="9"/>
  <c r="X1580" i="9"/>
  <c r="X1581" i="9"/>
  <c r="X1582" i="9"/>
  <c r="X1583" i="9"/>
  <c r="X1584" i="9"/>
  <c r="X1585" i="9"/>
  <c r="X1586" i="9"/>
  <c r="X1587" i="9"/>
  <c r="X1588" i="9"/>
  <c r="X1589" i="9"/>
  <c r="X1590" i="9"/>
  <c r="X1591" i="9"/>
  <c r="X1592" i="9"/>
  <c r="X1593" i="9"/>
  <c r="X1594" i="9"/>
  <c r="X1595" i="9"/>
  <c r="X1596" i="9"/>
  <c r="X1597" i="9"/>
  <c r="X1598" i="9"/>
  <c r="X1599" i="9"/>
  <c r="X1600" i="9"/>
  <c r="X1601" i="9"/>
  <c r="X1602" i="9"/>
  <c r="X1603" i="9"/>
  <c r="X1604" i="9"/>
  <c r="X1605" i="9"/>
  <c r="X1606" i="9"/>
  <c r="X1607" i="9"/>
  <c r="X1608" i="9"/>
  <c r="X1609" i="9"/>
  <c r="X1610" i="9"/>
  <c r="X1611" i="9"/>
  <c r="X1612" i="9"/>
  <c r="X1613" i="9"/>
  <c r="X1614" i="9"/>
  <c r="X1615" i="9"/>
  <c r="X1616" i="9"/>
  <c r="X1617" i="9"/>
  <c r="X1618" i="9"/>
  <c r="X1619" i="9"/>
  <c r="X1620" i="9"/>
  <c r="X1621" i="9"/>
  <c r="X1622" i="9"/>
  <c r="X1623" i="9"/>
  <c r="X1624" i="9"/>
  <c r="X1625" i="9"/>
  <c r="X1626" i="9"/>
  <c r="X1627" i="9"/>
  <c r="X1628" i="9"/>
  <c r="X1629" i="9"/>
  <c r="X1630" i="9"/>
  <c r="X1631" i="9"/>
  <c r="X1632" i="9"/>
  <c r="X1633" i="9"/>
  <c r="X1634" i="9"/>
  <c r="X1635" i="9"/>
  <c r="X1636" i="9"/>
  <c r="X1637" i="9"/>
  <c r="X1638" i="9"/>
  <c r="X1639" i="9"/>
  <c r="X1640" i="9"/>
  <c r="X1641" i="9"/>
  <c r="X1642" i="9"/>
  <c r="X1643" i="9"/>
  <c r="X1644" i="9"/>
  <c r="X1645" i="9"/>
  <c r="X1646" i="9"/>
  <c r="X1647" i="9"/>
  <c r="X1648" i="9"/>
  <c r="X1649" i="9"/>
  <c r="X1650" i="9"/>
  <c r="X1651" i="9"/>
  <c r="X1652" i="9"/>
  <c r="X1653" i="9"/>
  <c r="X1654" i="9"/>
  <c r="X1655" i="9"/>
  <c r="X1656" i="9"/>
  <c r="X1657" i="9"/>
  <c r="X1658" i="9"/>
  <c r="X1659" i="9"/>
  <c r="X1660" i="9"/>
  <c r="X1661" i="9"/>
  <c r="X1662" i="9"/>
  <c r="X1663" i="9"/>
  <c r="X1664" i="9"/>
  <c r="X1665" i="9"/>
  <c r="X1666" i="9"/>
  <c r="X1667" i="9"/>
  <c r="X1668" i="9"/>
  <c r="X1669" i="9"/>
  <c r="X1670" i="9"/>
  <c r="X1671" i="9"/>
  <c r="X1672" i="9"/>
  <c r="X1673" i="9"/>
  <c r="X1674" i="9"/>
  <c r="X1675" i="9"/>
  <c r="X1676" i="9"/>
  <c r="X1677" i="9"/>
  <c r="X1678" i="9"/>
  <c r="X1679" i="9"/>
  <c r="X1680" i="9"/>
  <c r="X1681" i="9"/>
  <c r="X1682" i="9"/>
  <c r="X1683" i="9"/>
  <c r="X1684" i="9"/>
  <c r="X1685" i="9"/>
  <c r="X1686" i="9"/>
  <c r="X1687" i="9"/>
  <c r="X1688" i="9"/>
  <c r="X1689" i="9"/>
  <c r="X1690" i="9"/>
  <c r="X1691" i="9"/>
  <c r="X1692" i="9"/>
  <c r="X1693" i="9"/>
  <c r="X1694" i="9"/>
  <c r="X1695" i="9"/>
  <c r="X1696" i="9"/>
  <c r="X1697" i="9"/>
  <c r="X1698" i="9"/>
  <c r="X1699" i="9"/>
  <c r="X1700" i="9"/>
  <c r="X1701" i="9"/>
  <c r="X1702" i="9"/>
  <c r="X1703" i="9"/>
  <c r="X1704" i="9"/>
  <c r="X1705" i="9"/>
  <c r="X1706" i="9"/>
  <c r="X1707" i="9"/>
  <c r="X1708" i="9"/>
  <c r="X1709" i="9"/>
  <c r="X1710" i="9"/>
  <c r="X1711" i="9"/>
  <c r="X1712" i="9"/>
  <c r="X1713" i="9"/>
  <c r="X1714" i="9"/>
  <c r="X1715" i="9"/>
  <c r="X1716" i="9"/>
  <c r="X1717" i="9"/>
  <c r="X1718" i="9"/>
  <c r="X1719" i="9"/>
  <c r="X1720" i="9"/>
  <c r="X1721" i="9"/>
  <c r="X1722" i="9"/>
  <c r="X1723" i="9"/>
  <c r="X1724" i="9"/>
  <c r="X1725" i="9"/>
  <c r="X1726" i="9"/>
  <c r="X1727" i="9"/>
  <c r="X1728" i="9"/>
  <c r="X1729" i="9"/>
  <c r="X1730" i="9"/>
  <c r="X1731" i="9"/>
  <c r="X1732" i="9"/>
  <c r="X1733" i="9"/>
  <c r="X1734" i="9"/>
  <c r="X1735" i="9"/>
  <c r="X1736" i="9"/>
  <c r="X1737" i="9"/>
  <c r="X1738" i="9"/>
  <c r="X1739" i="9"/>
  <c r="X1740" i="9"/>
  <c r="X1741" i="9"/>
  <c r="X1742" i="9"/>
  <c r="X1743" i="9"/>
  <c r="X1744" i="9"/>
  <c r="X1745" i="9"/>
  <c r="X1746" i="9"/>
  <c r="X1747" i="9"/>
  <c r="X1748" i="9"/>
  <c r="X1749" i="9"/>
  <c r="X1750" i="9"/>
  <c r="X1751" i="9"/>
  <c r="X1752" i="9"/>
  <c r="X1753" i="9"/>
  <c r="X1754" i="9"/>
  <c r="X1755" i="9"/>
  <c r="X1756" i="9"/>
  <c r="X1757" i="9"/>
  <c r="X1758" i="9"/>
  <c r="X1759" i="9"/>
  <c r="X1760" i="9"/>
  <c r="X1761" i="9"/>
  <c r="X1762" i="9"/>
  <c r="X1763" i="9"/>
  <c r="X1764" i="9"/>
  <c r="X1765" i="9"/>
  <c r="X1766" i="9"/>
  <c r="X1767" i="9"/>
  <c r="X1768" i="9"/>
  <c r="X1769" i="9"/>
  <c r="X1770" i="9"/>
  <c r="X1771" i="9"/>
  <c r="X1772" i="9"/>
  <c r="X1773" i="9"/>
  <c r="X1774" i="9"/>
  <c r="X1775" i="9"/>
  <c r="X1776" i="9"/>
  <c r="X1777" i="9"/>
  <c r="X1778" i="9"/>
  <c r="X1779" i="9"/>
  <c r="X1780" i="9"/>
  <c r="X1781" i="9"/>
  <c r="X1782" i="9"/>
  <c r="X1783" i="9"/>
  <c r="X1784" i="9"/>
  <c r="X1785" i="9"/>
  <c r="X1786" i="9"/>
  <c r="X1787" i="9"/>
  <c r="X1788" i="9"/>
  <c r="X1789" i="9"/>
  <c r="X1790" i="9"/>
  <c r="X1791" i="9"/>
  <c r="X1792" i="9"/>
  <c r="X1793" i="9"/>
  <c r="X1794" i="9"/>
  <c r="X1795" i="9"/>
  <c r="X1796" i="9"/>
  <c r="X1797" i="9"/>
  <c r="X1798" i="9"/>
  <c r="X1799" i="9"/>
  <c r="X1800" i="9"/>
  <c r="X1801" i="9"/>
  <c r="X1802" i="9"/>
  <c r="X1803" i="9"/>
  <c r="X1804" i="9"/>
  <c r="X1805" i="9"/>
  <c r="X1806" i="9"/>
  <c r="X1807" i="9"/>
  <c r="X1808" i="9"/>
  <c r="X1809" i="9"/>
  <c r="X1810" i="9"/>
  <c r="X1811" i="9"/>
  <c r="X1812" i="9"/>
  <c r="X1813" i="9"/>
  <c r="X1814" i="9"/>
  <c r="X1815" i="9"/>
  <c r="X1816" i="9"/>
  <c r="X1817" i="9"/>
  <c r="X1818" i="9"/>
  <c r="X1819" i="9"/>
  <c r="X1820" i="9"/>
  <c r="X1821" i="9"/>
  <c r="X1822" i="9"/>
  <c r="X1823" i="9"/>
  <c r="X1824" i="9"/>
  <c r="X1825" i="9"/>
  <c r="X1826" i="9"/>
  <c r="X1827" i="9"/>
  <c r="X1828" i="9"/>
  <c r="X1829" i="9"/>
  <c r="X1830" i="9"/>
  <c r="X1831" i="9"/>
  <c r="X1832" i="9"/>
  <c r="X1833" i="9"/>
  <c r="X1834" i="9"/>
  <c r="X1835" i="9"/>
  <c r="X1836" i="9"/>
  <c r="X1837" i="9"/>
  <c r="X1838" i="9"/>
  <c r="X1839" i="9"/>
  <c r="X1840" i="9"/>
  <c r="X1841" i="9"/>
  <c r="X1842" i="9"/>
  <c r="X1843" i="9"/>
  <c r="X1844" i="9"/>
  <c r="X1845" i="9"/>
  <c r="X1846" i="9"/>
  <c r="X1847" i="9"/>
  <c r="X1848" i="9"/>
  <c r="X1849" i="9"/>
  <c r="X1850" i="9"/>
  <c r="X1851" i="9"/>
  <c r="X1852" i="9"/>
  <c r="X1853" i="9"/>
  <c r="X1854" i="9"/>
  <c r="X1855" i="9"/>
  <c r="X1856" i="9"/>
  <c r="X1857" i="9"/>
  <c r="X1858" i="9"/>
  <c r="X1859" i="9"/>
  <c r="X1860" i="9"/>
  <c r="X1861" i="9"/>
  <c r="X1862" i="9"/>
  <c r="X1863" i="9"/>
  <c r="X1864" i="9"/>
  <c r="X1865" i="9"/>
  <c r="X1866" i="9"/>
  <c r="X1867" i="9"/>
  <c r="X1868" i="9"/>
  <c r="X1869" i="9"/>
  <c r="X1870" i="9"/>
  <c r="X1871" i="9"/>
  <c r="X1872" i="9"/>
  <c r="X1873" i="9"/>
  <c r="X1874" i="9"/>
  <c r="X1875" i="9"/>
  <c r="X1876" i="9"/>
  <c r="X1877" i="9"/>
  <c r="X1878" i="9"/>
  <c r="X1879" i="9"/>
  <c r="X1880" i="9"/>
  <c r="X1881" i="9"/>
  <c r="X1882" i="9"/>
  <c r="X1883" i="9"/>
  <c r="X1884" i="9"/>
  <c r="X1885" i="9"/>
  <c r="X1886" i="9"/>
  <c r="X1887" i="9"/>
  <c r="X1888" i="9"/>
  <c r="X1889" i="9"/>
  <c r="X1890" i="9"/>
  <c r="X1891" i="9"/>
  <c r="X1892" i="9"/>
  <c r="X1893" i="9"/>
  <c r="X1894" i="9"/>
  <c r="X1895" i="9"/>
  <c r="X1896" i="9"/>
  <c r="X1897" i="9"/>
  <c r="X1898" i="9"/>
  <c r="X1899" i="9"/>
  <c r="X1900" i="9"/>
  <c r="X1901" i="9"/>
  <c r="X1902" i="9"/>
  <c r="X1903" i="9"/>
  <c r="X1904" i="9"/>
  <c r="X1905" i="9"/>
  <c r="X1906" i="9"/>
  <c r="X1907" i="9"/>
  <c r="X1908" i="9"/>
  <c r="X1909" i="9"/>
  <c r="X1910" i="9"/>
  <c r="X1911" i="9"/>
  <c r="X1912" i="9"/>
  <c r="X1913" i="9"/>
  <c r="X1914" i="9"/>
  <c r="X1915" i="9"/>
  <c r="X1916" i="9"/>
  <c r="X1917" i="9"/>
  <c r="X1918" i="9"/>
  <c r="X1919" i="9"/>
  <c r="X1920" i="9"/>
  <c r="X1921" i="9"/>
  <c r="X1922" i="9"/>
  <c r="X1923" i="9"/>
  <c r="X1924" i="9"/>
  <c r="X1925" i="9"/>
  <c r="X1926" i="9"/>
  <c r="X1927" i="9"/>
  <c r="X1928" i="9"/>
  <c r="X1929" i="9"/>
  <c r="X1930" i="9"/>
  <c r="X1931" i="9"/>
  <c r="X1932" i="9"/>
  <c r="X1933" i="9"/>
  <c r="X1934" i="9"/>
  <c r="X1935" i="9"/>
  <c r="X1936" i="9"/>
  <c r="X1937" i="9"/>
  <c r="X1938" i="9"/>
  <c r="X1939" i="9"/>
  <c r="X1940" i="9"/>
  <c r="X1941" i="9"/>
  <c r="X1942" i="9"/>
  <c r="X1943" i="9"/>
  <c r="X1944" i="9"/>
  <c r="X1945" i="9"/>
  <c r="X1946" i="9"/>
  <c r="X1947" i="9"/>
  <c r="X1948" i="9"/>
  <c r="X1949" i="9"/>
  <c r="X1950" i="9"/>
  <c r="X1951" i="9"/>
  <c r="X1952" i="9"/>
  <c r="X1953" i="9"/>
  <c r="X1954" i="9"/>
  <c r="X1955" i="9"/>
  <c r="X1956" i="9"/>
  <c r="X1957" i="9"/>
  <c r="X1958" i="9"/>
  <c r="X1959" i="9"/>
  <c r="X1960" i="9"/>
  <c r="X1961" i="9"/>
  <c r="X1962" i="9"/>
  <c r="X1963" i="9"/>
  <c r="X1964" i="9"/>
  <c r="X1965" i="9"/>
  <c r="X1966" i="9"/>
  <c r="X1967" i="9"/>
  <c r="X1968" i="9"/>
  <c r="X1969" i="9"/>
  <c r="X1970" i="9"/>
  <c r="X1971" i="9"/>
  <c r="X1972" i="9"/>
  <c r="X1973" i="9"/>
  <c r="X1974" i="9"/>
  <c r="X1975" i="9"/>
  <c r="X1976" i="9"/>
  <c r="X1977" i="9"/>
  <c r="X1978" i="9"/>
  <c r="X1979" i="9"/>
  <c r="X1980" i="9"/>
  <c r="X1981" i="9"/>
  <c r="X1982" i="9"/>
  <c r="X1983" i="9"/>
  <c r="X1984" i="9"/>
  <c r="X1985" i="9"/>
  <c r="X1986" i="9"/>
  <c r="X1987" i="9"/>
  <c r="X1988" i="9"/>
  <c r="X1989" i="9"/>
  <c r="X1990" i="9"/>
  <c r="X1991" i="9"/>
  <c r="X1992" i="9"/>
  <c r="X1993" i="9"/>
  <c r="X1994" i="9"/>
  <c r="X1995" i="9"/>
  <c r="X1996" i="9"/>
  <c r="X1997" i="9"/>
  <c r="X1998" i="9"/>
  <c r="X1999" i="9"/>
  <c r="X2000" i="9"/>
  <c r="X2001" i="9"/>
  <c r="X2002" i="9"/>
  <c r="X2003" i="9"/>
  <c r="X2004" i="9"/>
  <c r="X2005" i="9"/>
  <c r="O30" i="8"/>
  <c r="P29" i="8" s="1"/>
  <c r="P30" i="8" s="1"/>
  <c r="Q29" i="8" s="1"/>
  <c r="Q30" i="8" s="1"/>
  <c r="R29" i="8" s="1"/>
  <c r="R30" i="8" s="1"/>
  <c r="S29" i="8" s="1"/>
  <c r="S30" i="8" s="1"/>
  <c r="T29" i="8" s="1"/>
  <c r="T30" i="8" s="1"/>
  <c r="U29" i="8" s="1"/>
  <c r="U30" i="8" s="1"/>
  <c r="V29" i="8" s="1"/>
  <c r="V30" i="8" s="1"/>
  <c r="W29" i="8" s="1"/>
  <c r="W30" i="8" s="1"/>
  <c r="X29" i="8" s="1"/>
  <c r="X30" i="8" s="1"/>
  <c r="Y29" i="8" s="1"/>
  <c r="Y30" i="8" s="1"/>
  <c r="Z29" i="8" s="1"/>
  <c r="Z30" i="8" s="1"/>
  <c r="AA29" i="8" s="1"/>
  <c r="AA30" i="8" s="1"/>
  <c r="AB29" i="8" s="1"/>
  <c r="AB30" i="8" s="1"/>
  <c r="AC29" i="8" s="1"/>
  <c r="AC30" i="8" s="1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16" i="8"/>
  <c r="F38" i="7"/>
  <c r="F35" i="7"/>
  <c r="F36" i="7" s="1"/>
  <c r="F32" i="7"/>
  <c r="F33" i="7" s="1"/>
  <c r="F30" i="7"/>
  <c r="F28" i="7"/>
  <c r="K22" i="7"/>
  <c r="I22" i="7"/>
  <c r="J22" i="7"/>
  <c r="H22" i="7"/>
  <c r="G22" i="7"/>
  <c r="F22" i="7"/>
  <c r="E22" i="7"/>
  <c r="H16" i="7"/>
  <c r="H17" i="7"/>
  <c r="H18" i="7"/>
  <c r="H19" i="7"/>
  <c r="H20" i="7"/>
  <c r="H21" i="7"/>
  <c r="I17" i="7"/>
  <c r="N20" i="5"/>
  <c r="N19" i="5"/>
  <c r="N18" i="5"/>
  <c r="N17" i="5"/>
  <c r="N16" i="5"/>
  <c r="N15" i="5"/>
  <c r="N14" i="5"/>
  <c r="N13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14" i="5"/>
  <c r="F14" i="5"/>
  <c r="G14" i="5" s="1"/>
  <c r="F15" i="5"/>
  <c r="G15" i="5" s="1"/>
  <c r="F16" i="5"/>
  <c r="G16" i="5" s="1"/>
  <c r="F17" i="5"/>
  <c r="G17" i="5" s="1"/>
  <c r="F13" i="5"/>
  <c r="G13" i="5" s="1"/>
  <c r="Q21" i="8"/>
  <c r="Q22" i="8" s="1"/>
  <c r="O22" i="8"/>
  <c r="P21" i="8" s="1"/>
  <c r="P22" i="8" s="1"/>
  <c r="F39" i="7"/>
  <c r="F14" i="6" a="1"/>
  <c r="D14" i="6" a="1"/>
  <c r="AD1870" i="9" l="1"/>
  <c r="AF1870" i="9"/>
  <c r="AE1870" i="9"/>
  <c r="AG1900" i="9"/>
  <c r="AD1969" i="9"/>
  <c r="AF1969" i="9"/>
  <c r="AG1969" i="9" s="1"/>
  <c r="AI1898" i="9"/>
  <c r="AH1898" i="9"/>
  <c r="AF1822" i="9"/>
  <c r="AG1822" i="9" s="1"/>
  <c r="AE1822" i="9"/>
  <c r="AI1974" i="9"/>
  <c r="AH1974" i="9"/>
  <c r="AE1969" i="9"/>
  <c r="AD1965" i="9"/>
  <c r="AE1956" i="9"/>
  <c r="AI1866" i="9"/>
  <c r="AH1866" i="9"/>
  <c r="AD1822" i="9"/>
  <c r="AH1815" i="9"/>
  <c r="AI1815" i="9"/>
  <c r="AH1782" i="9"/>
  <c r="AI1782" i="9"/>
  <c r="AH1707" i="9"/>
  <c r="AI1707" i="9"/>
  <c r="AD1669" i="9"/>
  <c r="AF1669" i="9"/>
  <c r="AG1669" i="9" s="1"/>
  <c r="AE1669" i="9"/>
  <c r="AH1230" i="9"/>
  <c r="AI1230" i="9"/>
  <c r="AH1198" i="9"/>
  <c r="AI1198" i="9"/>
  <c r="AE1176" i="9"/>
  <c r="AF1176" i="9"/>
  <c r="AD1176" i="9"/>
  <c r="AH1990" i="9"/>
  <c r="AI1990" i="9"/>
  <c r="AD1879" i="9"/>
  <c r="AF1879" i="9"/>
  <c r="AG1879" i="9" s="1"/>
  <c r="AE1879" i="9"/>
  <c r="AF1553" i="9"/>
  <c r="AE1553" i="9"/>
  <c r="AD1553" i="9"/>
  <c r="AI1989" i="9"/>
  <c r="AH1989" i="9"/>
  <c r="AG1978" i="9"/>
  <c r="AF1927" i="9"/>
  <c r="AG1927" i="9" s="1"/>
  <c r="AI1885" i="9"/>
  <c r="AH1885" i="9"/>
  <c r="AF1860" i="9"/>
  <c r="AD1836" i="9"/>
  <c r="AE1836" i="9"/>
  <c r="AD1590" i="9"/>
  <c r="AF1590" i="9"/>
  <c r="AE1590" i="9"/>
  <c r="AD1984" i="9"/>
  <c r="AG1984" i="9" s="1"/>
  <c r="AE1984" i="9"/>
  <c r="AF1873" i="9"/>
  <c r="AD1873" i="9"/>
  <c r="AE1873" i="9"/>
  <c r="AD1994" i="9"/>
  <c r="AF1994" i="9"/>
  <c r="AG1994" i="9" s="1"/>
  <c r="AE1950" i="9"/>
  <c r="AF1950" i="9"/>
  <c r="AG1950" i="9" s="1"/>
  <c r="AD1941" i="9"/>
  <c r="AE1941" i="9"/>
  <c r="AF1941" i="9"/>
  <c r="AD1934" i="9"/>
  <c r="AE1934" i="9"/>
  <c r="AG1934" i="9" s="1"/>
  <c r="AE1927" i="9"/>
  <c r="AI1911" i="9"/>
  <c r="AH1911" i="9"/>
  <c r="AG1897" i="9"/>
  <c r="AH1878" i="9"/>
  <c r="AH1451" i="9"/>
  <c r="AI1451" i="9"/>
  <c r="AH1296" i="9"/>
  <c r="AI1296" i="9"/>
  <c r="AE1978" i="9"/>
  <c r="AF1973" i="9"/>
  <c r="AG1973" i="9" s="1"/>
  <c r="AG1964" i="9"/>
  <c r="AI1940" i="9"/>
  <c r="AH1933" i="9"/>
  <c r="AI1910" i="9"/>
  <c r="AH1903" i="9"/>
  <c r="AE1903" i="9" s="1"/>
  <c r="AF1878" i="9"/>
  <c r="AH1851" i="9"/>
  <c r="AE1851" i="9" s="1"/>
  <c r="AF1836" i="9"/>
  <c r="AG1836" i="9" s="1"/>
  <c r="AE1828" i="9"/>
  <c r="AG1828" i="9" s="1"/>
  <c r="AG1808" i="9"/>
  <c r="AE1754" i="9"/>
  <c r="AF1754" i="9"/>
  <c r="AD1754" i="9"/>
  <c r="AD1698" i="9"/>
  <c r="AE1698" i="9"/>
  <c r="AF1698" i="9"/>
  <c r="AG1698" i="9" s="1"/>
  <c r="AD1676" i="9"/>
  <c r="AF1676" i="9"/>
  <c r="AE1676" i="9"/>
  <c r="AE1450" i="9"/>
  <c r="AF1450" i="9"/>
  <c r="AD1450" i="9"/>
  <c r="AE1254" i="9"/>
  <c r="AD1254" i="9"/>
  <c r="AF1254" i="9"/>
  <c r="AH1175" i="9"/>
  <c r="AI1175" i="9"/>
  <c r="AD881" i="9"/>
  <c r="AE881" i="9"/>
  <c r="AF881" i="9"/>
  <c r="AE1998" i="9"/>
  <c r="AG1998" i="9" s="1"/>
  <c r="AE1994" i="9"/>
  <c r="AD1978" i="9"/>
  <c r="AE1973" i="9"/>
  <c r="AD1933" i="9"/>
  <c r="AE1933" i="9"/>
  <c r="AF1933" i="9"/>
  <c r="AG1933" i="9" s="1"/>
  <c r="AD1903" i="9"/>
  <c r="AF1903" i="9"/>
  <c r="AG1884" i="9"/>
  <c r="AF1864" i="9"/>
  <c r="AG1864" i="9" s="1"/>
  <c r="AD1828" i="9"/>
  <c r="AI1565" i="9"/>
  <c r="AH1565" i="9"/>
  <c r="AH1305" i="9"/>
  <c r="AI1305" i="9"/>
  <c r="AH2003" i="9"/>
  <c r="AI2003" i="9"/>
  <c r="AH1988" i="9"/>
  <c r="AI1988" i="9"/>
  <c r="AH1982" i="9"/>
  <c r="AE1982" i="9" s="1"/>
  <c r="AD1945" i="9"/>
  <c r="AE1945" i="9"/>
  <c r="AF1945" i="9"/>
  <c r="AG1945" i="9" s="1"/>
  <c r="AH1843" i="9"/>
  <c r="AI1843" i="9"/>
  <c r="AH1993" i="9"/>
  <c r="AE1993" i="9" s="1"/>
  <c r="AG1993" i="9" s="1"/>
  <c r="AD1954" i="9"/>
  <c r="AE1954" i="9"/>
  <c r="AD1851" i="9"/>
  <c r="AF1851" i="9"/>
  <c r="AF1982" i="9"/>
  <c r="AI1967" i="9"/>
  <c r="AE1959" i="9"/>
  <c r="AF1959" i="9"/>
  <c r="AG1959" i="9" s="1"/>
  <c r="AH1909" i="9"/>
  <c r="AI1909" i="9"/>
  <c r="AI1883" i="9"/>
  <c r="AF1871" i="9"/>
  <c r="AD1871" i="9"/>
  <c r="AE1871" i="9"/>
  <c r="AD1850" i="9"/>
  <c r="AE1850" i="9"/>
  <c r="AF1850" i="9"/>
  <c r="AG1850" i="9" s="1"/>
  <c r="AH1842" i="9"/>
  <c r="AI1842" i="9"/>
  <c r="AD1834" i="9"/>
  <c r="AE1834" i="9"/>
  <c r="AF1834" i="9"/>
  <c r="AG1834" i="9" s="1"/>
  <c r="AF1819" i="9"/>
  <c r="AD1819" i="9"/>
  <c r="AE1819" i="9"/>
  <c r="AE1800" i="9"/>
  <c r="AD1800" i="9"/>
  <c r="AF1800" i="9"/>
  <c r="AE1697" i="9"/>
  <c r="AF1697" i="9"/>
  <c r="AG1697" i="9" s="1"/>
  <c r="AD1697" i="9"/>
  <c r="AE1690" i="9"/>
  <c r="AD1690" i="9"/>
  <c r="AF1690" i="9"/>
  <c r="AG1690" i="9" s="1"/>
  <c r="AH1622" i="9"/>
  <c r="AI1622" i="9"/>
  <c r="AD1520" i="9"/>
  <c r="AE1520" i="9"/>
  <c r="AF1520" i="9"/>
  <c r="AG1520" i="9" s="1"/>
  <c r="AD1503" i="9"/>
  <c r="AE1503" i="9"/>
  <c r="AF1503" i="9"/>
  <c r="AG1503" i="9" s="1"/>
  <c r="AH400" i="9"/>
  <c r="AI400" i="9"/>
  <c r="AH1327" i="9"/>
  <c r="AI1327" i="9"/>
  <c r="AE823" i="9"/>
  <c r="AD823" i="9"/>
  <c r="AF823" i="9"/>
  <c r="AG823" i="9" s="1"/>
  <c r="AD1932" i="9"/>
  <c r="AF1932" i="9"/>
  <c r="AE1932" i="9"/>
  <c r="AD1896" i="9"/>
  <c r="AE1896" i="9"/>
  <c r="AF1896" i="9"/>
  <c r="AE1878" i="9"/>
  <c r="AI1720" i="9"/>
  <c r="AH1720" i="9"/>
  <c r="AG1615" i="9"/>
  <c r="AH2002" i="9"/>
  <c r="AD1987" i="9"/>
  <c r="AF1987" i="9"/>
  <c r="AG1987" i="9" s="1"/>
  <c r="AE1827" i="9"/>
  <c r="AD1827" i="9"/>
  <c r="AF1827" i="9"/>
  <c r="AG1827" i="9" s="1"/>
  <c r="AD1513" i="9"/>
  <c r="AE1513" i="9"/>
  <c r="AF1513" i="9"/>
  <c r="AD1434" i="9"/>
  <c r="AE1434" i="9"/>
  <c r="AF1434" i="9"/>
  <c r="AD1269" i="9"/>
  <c r="AE1269" i="9"/>
  <c r="AF1269" i="9"/>
  <c r="AG1269" i="9" s="1"/>
  <c r="AE1987" i="9"/>
  <c r="AF1954" i="9"/>
  <c r="AG1949" i="9"/>
  <c r="AG1944" i="9"/>
  <c r="AH1939" i="9"/>
  <c r="AI1939" i="9"/>
  <c r="AH1931" i="9"/>
  <c r="AE1931" i="9" s="1"/>
  <c r="AG1914" i="9"/>
  <c r="AD1901" i="9"/>
  <c r="AF1901" i="9"/>
  <c r="AG1901" i="9" s="1"/>
  <c r="AH1895" i="9"/>
  <c r="AI1895" i="9"/>
  <c r="AD1765" i="9"/>
  <c r="AF1765" i="9"/>
  <c r="AG1765" i="9" s="1"/>
  <c r="AE1765" i="9"/>
  <c r="AD1466" i="9"/>
  <c r="AE1466" i="9"/>
  <c r="AF1466" i="9"/>
  <c r="AE1459" i="9"/>
  <c r="AF1459" i="9"/>
  <c r="AG1459" i="9" s="1"/>
  <c r="AD2004" i="9"/>
  <c r="AF2004" i="9"/>
  <c r="AG2004" i="9" s="1"/>
  <c r="AH1938" i="9"/>
  <c r="AI1938" i="9"/>
  <c r="AH1908" i="9"/>
  <c r="AI1908" i="9"/>
  <c r="AH1841" i="9"/>
  <c r="AI1841" i="9"/>
  <c r="AF1772" i="9"/>
  <c r="AD1772" i="9"/>
  <c r="AE1405" i="9"/>
  <c r="AF1405" i="9"/>
  <c r="AG1405" i="9" s="1"/>
  <c r="AD1405" i="9"/>
  <c r="AF1235" i="9"/>
  <c r="AE1235" i="9"/>
  <c r="AD1235" i="9"/>
  <c r="AD1976" i="9"/>
  <c r="AE1976" i="9"/>
  <c r="AH1806" i="9"/>
  <c r="AI1806" i="9"/>
  <c r="AG1582" i="9"/>
  <c r="AD1664" i="9"/>
  <c r="AE1664" i="9"/>
  <c r="AF1664" i="9"/>
  <c r="AG1664" i="9" s="1"/>
  <c r="AE1587" i="9"/>
  <c r="AD1587" i="9"/>
  <c r="AF1587" i="9"/>
  <c r="AG1587" i="9" s="1"/>
  <c r="AE1732" i="9"/>
  <c r="AD1732" i="9"/>
  <c r="AI1510" i="9"/>
  <c r="AH1510" i="9"/>
  <c r="AD1243" i="9"/>
  <c r="AE1243" i="9"/>
  <c r="AF1243" i="9"/>
  <c r="AG1986" i="9"/>
  <c r="AI1971" i="9"/>
  <c r="AH1971" i="9"/>
  <c r="AD1943" i="9"/>
  <c r="AE1943" i="9"/>
  <c r="AF1943" i="9"/>
  <c r="AF1930" i="9"/>
  <c r="AG1930" i="9" s="1"/>
  <c r="AE1913" i="9"/>
  <c r="AF1913" i="9"/>
  <c r="AD1913" i="9"/>
  <c r="AI1856" i="9"/>
  <c r="AE1848" i="9"/>
  <c r="AF1848" i="9"/>
  <c r="AE1818" i="9"/>
  <c r="AF1818" i="9"/>
  <c r="AG1818" i="9" s="1"/>
  <c r="AD1798" i="9"/>
  <c r="AE1798" i="9"/>
  <c r="AF1798" i="9"/>
  <c r="AF1403" i="9"/>
  <c r="AD1403" i="9"/>
  <c r="AH1250" i="9"/>
  <c r="AI1250" i="9"/>
  <c r="AH833" i="9"/>
  <c r="AI833" i="9"/>
  <c r="AH827" i="9"/>
  <c r="AI827" i="9"/>
  <c r="AE1833" i="9"/>
  <c r="AF1833" i="9"/>
  <c r="AG1833" i="9" s="1"/>
  <c r="AD1833" i="9"/>
  <c r="AH1381" i="9"/>
  <c r="AI1381" i="9"/>
  <c r="AD1267" i="9"/>
  <c r="AE1267" i="9"/>
  <c r="AF1267" i="9"/>
  <c r="AH1992" i="9"/>
  <c r="AI1992" i="9"/>
  <c r="AE1981" i="9"/>
  <c r="AF1981" i="9"/>
  <c r="AG1981" i="9" s="1"/>
  <c r="AF1976" i="9"/>
  <c r="AG1976" i="9" s="1"/>
  <c r="AE1953" i="9"/>
  <c r="AF1953" i="9"/>
  <c r="AG1953" i="9" s="1"/>
  <c r="AE1919" i="9"/>
  <c r="AF1919" i="9"/>
  <c r="AD1919" i="9"/>
  <c r="AF1893" i="9"/>
  <c r="AE1893" i="9"/>
  <c r="AH1862" i="9"/>
  <c r="AI1862" i="9"/>
  <c r="AE1831" i="9"/>
  <c r="AD1831" i="9"/>
  <c r="AF1831" i="9"/>
  <c r="AG1831" i="9" s="1"/>
  <c r="AH1650" i="9"/>
  <c r="AI1650" i="9"/>
  <c r="AH1458" i="9"/>
  <c r="AI1458" i="9"/>
  <c r="AE1930" i="9"/>
  <c r="AD1893" i="9"/>
  <c r="AH1875" i="9"/>
  <c r="AI1875" i="9"/>
  <c r="AG1777" i="9"/>
  <c r="AG1771" i="9"/>
  <c r="AG1472" i="9"/>
  <c r="AE1403" i="9"/>
  <c r="AF1322" i="9"/>
  <c r="AE1322" i="9"/>
  <c r="AD1322" i="9"/>
  <c r="AD1291" i="9"/>
  <c r="AE1291" i="9"/>
  <c r="AF1291" i="9"/>
  <c r="AG1291" i="9" s="1"/>
  <c r="AH1947" i="9"/>
  <c r="AH1702" i="9"/>
  <c r="AI1702" i="9"/>
  <c r="AH1410" i="9"/>
  <c r="AI1410" i="9"/>
  <c r="AG1344" i="9"/>
  <c r="AE1298" i="9"/>
  <c r="AD1298" i="9"/>
  <c r="AF1298" i="9"/>
  <c r="AF2005" i="9"/>
  <c r="AG2005" i="9" s="1"/>
  <c r="AH2000" i="9"/>
  <c r="AI2000" i="9"/>
  <c r="AD1996" i="9"/>
  <c r="AD1991" i="9"/>
  <c r="AE1991" i="9"/>
  <c r="AG1991" i="9" s="1"/>
  <c r="AE1985" i="9"/>
  <c r="AG1985" i="9" s="1"/>
  <c r="AF1970" i="9"/>
  <c r="AG1970" i="9" s="1"/>
  <c r="AH1956" i="9"/>
  <c r="AF1880" i="9"/>
  <c r="AG1880" i="9" s="1"/>
  <c r="AD1880" i="9"/>
  <c r="AE1880" i="9"/>
  <c r="AH1838" i="9"/>
  <c r="AI1838" i="9"/>
  <c r="AH1656" i="9"/>
  <c r="AI1656" i="9"/>
  <c r="AD1351" i="9"/>
  <c r="AE1351" i="9"/>
  <c r="AF1351" i="9"/>
  <c r="AE722" i="9"/>
  <c r="AF722" i="9"/>
  <c r="AD722" i="9"/>
  <c r="AE2002" i="9"/>
  <c r="AF2002" i="9"/>
  <c r="AI1977" i="9"/>
  <c r="AH1977" i="9"/>
  <c r="AD1931" i="9"/>
  <c r="AF1931" i="9"/>
  <c r="AD1894" i="9"/>
  <c r="AE1894" i="9"/>
  <c r="AF1894" i="9"/>
  <c r="AD988" i="9"/>
  <c r="AF988" i="9"/>
  <c r="AG988" i="9" s="1"/>
  <c r="AE988" i="9"/>
  <c r="AF1840" i="9"/>
  <c r="AE1840" i="9"/>
  <c r="AD1840" i="9"/>
  <c r="AF1792" i="9"/>
  <c r="AD1792" i="9"/>
  <c r="AE1772" i="9"/>
  <c r="AH1045" i="9"/>
  <c r="AI1045" i="9"/>
  <c r="AE1958" i="9"/>
  <c r="AD1958" i="9"/>
  <c r="AF1924" i="9"/>
  <c r="AG1924" i="9" s="1"/>
  <c r="AD1924" i="9"/>
  <c r="AF1805" i="9"/>
  <c r="AE1805" i="9"/>
  <c r="AE2005" i="9"/>
  <c r="AD1985" i="9"/>
  <c r="AE1970" i="9"/>
  <c r="AH1965" i="9"/>
  <c r="AE1965" i="9" s="1"/>
  <c r="AG1965" i="9" s="1"/>
  <c r="AE1947" i="9"/>
  <c r="AG1947" i="9" s="1"/>
  <c r="AD1942" i="9"/>
  <c r="AF1942" i="9"/>
  <c r="AE1942" i="9"/>
  <c r="AE1923" i="9"/>
  <c r="AD1923" i="9"/>
  <c r="AF1923" i="9"/>
  <c r="AG1923" i="9" s="1"/>
  <c r="AI1905" i="9"/>
  <c r="AH1905" i="9"/>
  <c r="AI1846" i="9"/>
  <c r="AH1846" i="9"/>
  <c r="AH1790" i="9"/>
  <c r="AI1790" i="9"/>
  <c r="AD1762" i="9"/>
  <c r="AE1762" i="9"/>
  <c r="AF1762" i="9"/>
  <c r="AG1762" i="9" s="1"/>
  <c r="AH1708" i="9"/>
  <c r="AI1708" i="9"/>
  <c r="AH1608" i="9"/>
  <c r="AI1608" i="9"/>
  <c r="AH1937" i="9"/>
  <c r="AI1937" i="9"/>
  <c r="AH1882" i="9"/>
  <c r="AI1882" i="9"/>
  <c r="AH1733" i="9"/>
  <c r="AI1733" i="9"/>
  <c r="AI1465" i="9"/>
  <c r="AH1465" i="9"/>
  <c r="AE1996" i="9"/>
  <c r="AG1996" i="9" s="1"/>
  <c r="AG1887" i="9"/>
  <c r="AH1847" i="9"/>
  <c r="AI1847" i="9"/>
  <c r="AF1732" i="9"/>
  <c r="AF1956" i="9"/>
  <c r="AD1947" i="9"/>
  <c r="AF1935" i="9"/>
  <c r="AG1935" i="9" s="1"/>
  <c r="AD1935" i="9"/>
  <c r="AE1935" i="9"/>
  <c r="AH1928" i="9"/>
  <c r="AI1928" i="9"/>
  <c r="AE1917" i="9"/>
  <c r="AF1917" i="9"/>
  <c r="AG1917" i="9" s="1"/>
  <c r="AH1860" i="9"/>
  <c r="AE1860" i="9" s="1"/>
  <c r="AH1854" i="9"/>
  <c r="AI1854" i="9"/>
  <c r="AG1837" i="9"/>
  <c r="AH1776" i="9"/>
  <c r="AI1776" i="9"/>
  <c r="AH1479" i="9"/>
  <c r="AI1479" i="9"/>
  <c r="AF1282" i="9"/>
  <c r="AE1282" i="9"/>
  <c r="AD1282" i="9"/>
  <c r="AG1853" i="9"/>
  <c r="AF1839" i="9"/>
  <c r="AD1801" i="9"/>
  <c r="AE1801" i="9"/>
  <c r="AF1801" i="9"/>
  <c r="AE1779" i="9"/>
  <c r="AF1779" i="9"/>
  <c r="AG1779" i="9" s="1"/>
  <c r="AH1722" i="9"/>
  <c r="AI1722" i="9"/>
  <c r="AD1680" i="9"/>
  <c r="AE1680" i="9"/>
  <c r="AF1680" i="9"/>
  <c r="AG1680" i="9" s="1"/>
  <c r="AD1652" i="9"/>
  <c r="AE1652" i="9"/>
  <c r="AF1652" i="9"/>
  <c r="AG1652" i="9" s="1"/>
  <c r="AD1610" i="9"/>
  <c r="AE1610" i="9"/>
  <c r="AF1610" i="9"/>
  <c r="AG1610" i="9" s="1"/>
  <c r="AG1515" i="9"/>
  <c r="AD1483" i="9"/>
  <c r="AE1483" i="9"/>
  <c r="AF1483" i="9"/>
  <c r="AG1483" i="9" s="1"/>
  <c r="AF1474" i="9"/>
  <c r="AG1474" i="9" s="1"/>
  <c r="AD1474" i="9"/>
  <c r="AE1474" i="9"/>
  <c r="AD1452" i="9"/>
  <c r="AE1452" i="9"/>
  <c r="AF1452" i="9"/>
  <c r="AD1374" i="9"/>
  <c r="AE1374" i="9"/>
  <c r="AD1328" i="9"/>
  <c r="AE1328" i="9"/>
  <c r="AF1328" i="9"/>
  <c r="AG1178" i="9"/>
  <c r="AG1131" i="9"/>
  <c r="AI952" i="9"/>
  <c r="AH952" i="9"/>
  <c r="AH1902" i="9"/>
  <c r="AI1902" i="9"/>
  <c r="AE1889" i="9"/>
  <c r="AF1889" i="9"/>
  <c r="AD1889" i="9"/>
  <c r="AE1853" i="9"/>
  <c r="AH1825" i="9"/>
  <c r="AI1825" i="9"/>
  <c r="AH1811" i="9"/>
  <c r="AI1811" i="9"/>
  <c r="AI1673" i="9"/>
  <c r="AH1673" i="9"/>
  <c r="AD1639" i="9"/>
  <c r="AE1639" i="9"/>
  <c r="AF1639" i="9"/>
  <c r="AI1499" i="9"/>
  <c r="AH1499" i="9"/>
  <c r="AF1382" i="9"/>
  <c r="AG1382" i="9" s="1"/>
  <c r="AE1382" i="9"/>
  <c r="AI1117" i="9"/>
  <c r="AH1117" i="9"/>
  <c r="AI968" i="9"/>
  <c r="AH968" i="9"/>
  <c r="AG908" i="9"/>
  <c r="AG901" i="9"/>
  <c r="AD638" i="9"/>
  <c r="AF638" i="9"/>
  <c r="AE638" i="9"/>
  <c r="AD626" i="9"/>
  <c r="AE626" i="9"/>
  <c r="AF626" i="9"/>
  <c r="AD1963" i="9"/>
  <c r="AE1963" i="9"/>
  <c r="AG1963" i="9" s="1"/>
  <c r="AD1948" i="9"/>
  <c r="AE1948" i="9"/>
  <c r="AG1948" i="9" s="1"/>
  <c r="AF1915" i="9"/>
  <c r="AD1915" i="9"/>
  <c r="AE1915" i="9"/>
  <c r="AD1853" i="9"/>
  <c r="AH1820" i="9"/>
  <c r="AI1820" i="9"/>
  <c r="AD1779" i="9"/>
  <c r="AH1768" i="9"/>
  <c r="AI1768" i="9"/>
  <c r="AF1757" i="9"/>
  <c r="AG1757" i="9" s="1"/>
  <c r="AG1739" i="9"/>
  <c r="AD1672" i="9"/>
  <c r="AF1672" i="9"/>
  <c r="AG1672" i="9" s="1"/>
  <c r="AI1665" i="9"/>
  <c r="AH1665" i="9"/>
  <c r="AE1597" i="9"/>
  <c r="AF1597" i="9"/>
  <c r="AD1597" i="9"/>
  <c r="AG1572" i="9"/>
  <c r="AD1547" i="9"/>
  <c r="AE1547" i="9"/>
  <c r="AF1547" i="9"/>
  <c r="AD1473" i="9"/>
  <c r="AF1473" i="9"/>
  <c r="AG1473" i="9" s="1"/>
  <c r="AE1473" i="9"/>
  <c r="AD1390" i="9"/>
  <c r="AF1390" i="9"/>
  <c r="AE1390" i="9"/>
  <c r="AD1382" i="9"/>
  <c r="AF1374" i="9"/>
  <c r="AE1350" i="9"/>
  <c r="AD1350" i="9"/>
  <c r="AF1350" i="9"/>
  <c r="AD1199" i="9"/>
  <c r="AE1199" i="9"/>
  <c r="AF1199" i="9"/>
  <c r="AG1199" i="9" s="1"/>
  <c r="AF1130" i="9"/>
  <c r="AG1130" i="9" s="1"/>
  <c r="AD1130" i="9"/>
  <c r="AE1130" i="9"/>
  <c r="AH1123" i="9"/>
  <c r="AI1123" i="9"/>
  <c r="AE1116" i="9"/>
  <c r="AD1116" i="9"/>
  <c r="AF1116" i="9"/>
  <c r="AG1116" i="9" s="1"/>
  <c r="AD1061" i="9"/>
  <c r="AE1061" i="9"/>
  <c r="AF1061" i="9"/>
  <c r="AG1061" i="9" s="1"/>
  <c r="AF818" i="9"/>
  <c r="AG818" i="9" s="1"/>
  <c r="AE818" i="9"/>
  <c r="AD818" i="9"/>
  <c r="AH755" i="9"/>
  <c r="AI755" i="9"/>
  <c r="AH533" i="9"/>
  <c r="AI533" i="9"/>
  <c r="AF1955" i="9"/>
  <c r="AD1955" i="9"/>
  <c r="AD1936" i="9"/>
  <c r="AG1936" i="9" s="1"/>
  <c r="AG1874" i="9"/>
  <c r="AE1857" i="9"/>
  <c r="AG1857" i="9" s="1"/>
  <c r="AD1852" i="9"/>
  <c r="AE1852" i="9"/>
  <c r="AF1852" i="9"/>
  <c r="AE1824" i="9"/>
  <c r="AG1824" i="9" s="1"/>
  <c r="AD1810" i="9"/>
  <c r="AG1810" i="9" s="1"/>
  <c r="AH1794" i="9"/>
  <c r="AI1794" i="9"/>
  <c r="AF1756" i="9"/>
  <c r="AD1756" i="9"/>
  <c r="AE1756" i="9"/>
  <c r="AG1751" i="9"/>
  <c r="AH1746" i="9"/>
  <c r="AI1746" i="9"/>
  <c r="AD1726" i="9"/>
  <c r="AE1726" i="9"/>
  <c r="AF1726" i="9"/>
  <c r="AG1726" i="9" s="1"/>
  <c r="AD1696" i="9"/>
  <c r="AE1696" i="9"/>
  <c r="AF1696" i="9"/>
  <c r="AG1685" i="9"/>
  <c r="AF1541" i="9"/>
  <c r="AG1541" i="9" s="1"/>
  <c r="AE1541" i="9"/>
  <c r="AF1534" i="9"/>
  <c r="AE1534" i="9"/>
  <c r="AD1534" i="9"/>
  <c r="AE1497" i="9"/>
  <c r="AF1497" i="9"/>
  <c r="AD1497" i="9"/>
  <c r="AD1472" i="9"/>
  <c r="AE1472" i="9"/>
  <c r="AD1372" i="9"/>
  <c r="AE1372" i="9"/>
  <c r="AF1372" i="9"/>
  <c r="AG1372" i="9" s="1"/>
  <c r="AH1276" i="9"/>
  <c r="AI1276" i="9"/>
  <c r="AF1266" i="9"/>
  <c r="AD1266" i="9"/>
  <c r="AE1037" i="9"/>
  <c r="AG1037" i="9" s="1"/>
  <c r="AD1037" i="9"/>
  <c r="AI916" i="9"/>
  <c r="AH916" i="9"/>
  <c r="AG694" i="9"/>
  <c r="AD1951" i="9"/>
  <c r="AE1951" i="9"/>
  <c r="AG1951" i="9" s="1"/>
  <c r="AH1888" i="9"/>
  <c r="AI1888" i="9"/>
  <c r="AH1865" i="9"/>
  <c r="AI1865" i="9"/>
  <c r="AD1793" i="9"/>
  <c r="AE1793" i="9"/>
  <c r="AG1793" i="9" s="1"/>
  <c r="AG1788" i="9"/>
  <c r="AD1761" i="9"/>
  <c r="AE1761" i="9"/>
  <c r="AF1761" i="9"/>
  <c r="AD1745" i="9"/>
  <c r="AF1745" i="9"/>
  <c r="AG1745" i="9" s="1"/>
  <c r="AD1663" i="9"/>
  <c r="AE1663" i="9"/>
  <c r="AF1663" i="9"/>
  <c r="AF1645" i="9"/>
  <c r="AE1645" i="9"/>
  <c r="AI1638" i="9"/>
  <c r="AH1638" i="9"/>
  <c r="AD1630" i="9"/>
  <c r="AF1630" i="9"/>
  <c r="AG1630" i="9" s="1"/>
  <c r="AI1602" i="9"/>
  <c r="AH1602" i="9"/>
  <c r="AD1570" i="9"/>
  <c r="AE1570" i="9"/>
  <c r="AG1570" i="9" s="1"/>
  <c r="AH1422" i="9"/>
  <c r="AI1422" i="9"/>
  <c r="AD1415" i="9"/>
  <c r="AF1415" i="9"/>
  <c r="AG1415" i="9" s="1"/>
  <c r="AE1415" i="9"/>
  <c r="AH1402" i="9"/>
  <c r="AI1402" i="9"/>
  <c r="AD1275" i="9"/>
  <c r="AF1275" i="9"/>
  <c r="AG1275" i="9" s="1"/>
  <c r="AE1266" i="9"/>
  <c r="AD1219" i="9"/>
  <c r="AE1219" i="9"/>
  <c r="AF1219" i="9"/>
  <c r="AH965" i="9"/>
  <c r="AI965" i="9"/>
  <c r="AE677" i="9"/>
  <c r="AF677" i="9"/>
  <c r="AD677" i="9"/>
  <c r="AE1615" i="9"/>
  <c r="AD1615" i="9"/>
  <c r="AD1519" i="9"/>
  <c r="AE1519" i="9"/>
  <c r="AF1519" i="9"/>
  <c r="AG1519" i="9" s="1"/>
  <c r="AF1487" i="9"/>
  <c r="AE1487" i="9"/>
  <c r="AD1487" i="9"/>
  <c r="AH1464" i="9"/>
  <c r="AI1464" i="9"/>
  <c r="AF1378" i="9"/>
  <c r="AE1378" i="9"/>
  <c r="AH1319" i="9"/>
  <c r="AI1319" i="9"/>
  <c r="AE1265" i="9"/>
  <c r="AF1265" i="9"/>
  <c r="AD1265" i="9"/>
  <c r="AE947" i="9"/>
  <c r="AF947" i="9"/>
  <c r="AD947" i="9"/>
  <c r="AH702" i="9"/>
  <c r="AI702" i="9"/>
  <c r="AD492" i="9"/>
  <c r="AE492" i="9"/>
  <c r="AF492" i="9"/>
  <c r="AG492" i="9" s="1"/>
  <c r="AE2001" i="9"/>
  <c r="AE1995" i="9"/>
  <c r="AG1995" i="9" s="1"/>
  <c r="AH1918" i="9"/>
  <c r="AI1918" i="9"/>
  <c r="AE1904" i="9"/>
  <c r="AF1904" i="9"/>
  <c r="AH1891" i="9"/>
  <c r="AE1891" i="9" s="1"/>
  <c r="AG1891" i="9" s="1"/>
  <c r="AD1869" i="9"/>
  <c r="AF1869" i="9"/>
  <c r="AH1832" i="9"/>
  <c r="AI1832" i="9"/>
  <c r="AF1813" i="9"/>
  <c r="AG1813" i="9" s="1"/>
  <c r="AD1813" i="9"/>
  <c r="AI1799" i="9"/>
  <c r="AH1799" i="9"/>
  <c r="AE1787" i="9"/>
  <c r="AG1787" i="9" s="1"/>
  <c r="AH1766" i="9"/>
  <c r="AI1766" i="9"/>
  <c r="AG1760" i="9"/>
  <c r="AG1725" i="9"/>
  <c r="AH1471" i="9"/>
  <c r="AI1471" i="9"/>
  <c r="AD1378" i="9"/>
  <c r="AD1165" i="9"/>
  <c r="AF1165" i="9"/>
  <c r="AG1165" i="9" s="1"/>
  <c r="AE1165" i="9"/>
  <c r="AF1090" i="9"/>
  <c r="AD1090" i="9"/>
  <c r="AE1090" i="9"/>
  <c r="AD982" i="9"/>
  <c r="AE982" i="9"/>
  <c r="AF982" i="9"/>
  <c r="AG982" i="9" s="1"/>
  <c r="AF847" i="9"/>
  <c r="AD847" i="9"/>
  <c r="AE847" i="9"/>
  <c r="AE839" i="9"/>
  <c r="AD839" i="9"/>
  <c r="AF839" i="9"/>
  <c r="AF715" i="9"/>
  <c r="AE715" i="9"/>
  <c r="AD715" i="9"/>
  <c r="AH558" i="9"/>
  <c r="AI558" i="9"/>
  <c r="AE1737" i="9"/>
  <c r="AF1737" i="9"/>
  <c r="AG1737" i="9" s="1"/>
  <c r="AD1737" i="9"/>
  <c r="AD1724" i="9"/>
  <c r="AE1724" i="9"/>
  <c r="AF1724" i="9"/>
  <c r="AD1700" i="9"/>
  <c r="AE1700" i="9"/>
  <c r="AF1700" i="9"/>
  <c r="AG1700" i="9" s="1"/>
  <c r="AF1614" i="9"/>
  <c r="AE1614" i="9"/>
  <c r="AD1614" i="9"/>
  <c r="AI1525" i="9"/>
  <c r="AH1525" i="9"/>
  <c r="AD1509" i="9"/>
  <c r="AF1509" i="9"/>
  <c r="AG1509" i="9" s="1"/>
  <c r="AH1420" i="9"/>
  <c r="AI1420" i="9"/>
  <c r="AG1354" i="9"/>
  <c r="AF1304" i="9"/>
  <c r="AD1304" i="9"/>
  <c r="AE1304" i="9"/>
  <c r="AD2001" i="9"/>
  <c r="AH1980" i="9"/>
  <c r="AI1980" i="9"/>
  <c r="AD1961" i="9"/>
  <c r="AE1961" i="9"/>
  <c r="AG1961" i="9" s="1"/>
  <c r="AD1899" i="9"/>
  <c r="AF1899" i="9"/>
  <c r="AG1899" i="9" s="1"/>
  <c r="AG1877" i="9"/>
  <c r="AE1868" i="9"/>
  <c r="AH1855" i="9"/>
  <c r="AI1855" i="9"/>
  <c r="AD1791" i="9"/>
  <c r="AF1791" i="9"/>
  <c r="AG1791" i="9" s="1"/>
  <c r="AH1743" i="9"/>
  <c r="AI1743" i="9"/>
  <c r="AG1661" i="9"/>
  <c r="AD1620" i="9"/>
  <c r="AE1620" i="9"/>
  <c r="AF1620" i="9"/>
  <c r="AG1620" i="9" s="1"/>
  <c r="AH1524" i="9"/>
  <c r="AI1524" i="9"/>
  <c r="AD1242" i="9"/>
  <c r="AE1242" i="9"/>
  <c r="AF1242" i="9"/>
  <c r="AG1224" i="9"/>
  <c r="AH1134" i="9"/>
  <c r="AI1134" i="9"/>
  <c r="AI1097" i="9"/>
  <c r="AH1097" i="9"/>
  <c r="AD1077" i="9"/>
  <c r="AF1077" i="9"/>
  <c r="AE1077" i="9"/>
  <c r="AF1042" i="9"/>
  <c r="AE1042" i="9"/>
  <c r="AD1042" i="9"/>
  <c r="AF1002" i="9"/>
  <c r="AE1002" i="9"/>
  <c r="AD1002" i="9"/>
  <c r="AE912" i="9"/>
  <c r="AF912" i="9"/>
  <c r="AD912" i="9"/>
  <c r="AH613" i="9"/>
  <c r="AI613" i="9"/>
  <c r="AE1744" i="9"/>
  <c r="AF1744" i="9"/>
  <c r="AE1712" i="9"/>
  <c r="AE1695" i="9"/>
  <c r="AF1695" i="9"/>
  <c r="AG1695" i="9" s="1"/>
  <c r="AH1621" i="9"/>
  <c r="AI1621" i="9"/>
  <c r="AD1575" i="9"/>
  <c r="AE1575" i="9"/>
  <c r="AF1575" i="9"/>
  <c r="AG1575" i="9" s="1"/>
  <c r="AE1550" i="9"/>
  <c r="AF1550" i="9"/>
  <c r="AD1550" i="9"/>
  <c r="AI1478" i="9"/>
  <c r="AH1478" i="9"/>
  <c r="AD1369" i="9"/>
  <c r="AE1369" i="9"/>
  <c r="AF1369" i="9"/>
  <c r="AD1972" i="9"/>
  <c r="AF1972" i="9"/>
  <c r="AD1957" i="9"/>
  <c r="AE1957" i="9"/>
  <c r="AF1921" i="9"/>
  <c r="AG1921" i="9" s="1"/>
  <c r="AD1912" i="9"/>
  <c r="AF1912" i="9"/>
  <c r="AG1912" i="9" s="1"/>
  <c r="AD1868" i="9"/>
  <c r="AD1821" i="9"/>
  <c r="AE1821" i="9"/>
  <c r="AD1812" i="9"/>
  <c r="AF1812" i="9"/>
  <c r="AG1812" i="9" s="1"/>
  <c r="AF1797" i="9"/>
  <c r="AG1797" i="9" s="1"/>
  <c r="AE1759" i="9"/>
  <c r="AF1759" i="9"/>
  <c r="AG1759" i="9" s="1"/>
  <c r="AH1742" i="9"/>
  <c r="AI1742" i="9"/>
  <c r="AE1736" i="9"/>
  <c r="AG1736" i="9" s="1"/>
  <c r="AD1736" i="9"/>
  <c r="AI1730" i="9"/>
  <c r="AF1712" i="9"/>
  <c r="AG1712" i="9" s="1"/>
  <c r="AI1693" i="9"/>
  <c r="AH1635" i="9"/>
  <c r="AI1635" i="9"/>
  <c r="AE1509" i="9"/>
  <c r="AE1502" i="9"/>
  <c r="AD1502" i="9"/>
  <c r="AF1502" i="9"/>
  <c r="AG1502" i="9" s="1"/>
  <c r="AH1493" i="9"/>
  <c r="AI1493" i="9"/>
  <c r="AH1399" i="9"/>
  <c r="AI1399" i="9"/>
  <c r="AI1386" i="9"/>
  <c r="AH1386" i="9"/>
  <c r="AE1338" i="9"/>
  <c r="AF1338" i="9"/>
  <c r="AD1338" i="9"/>
  <c r="AE1208" i="9"/>
  <c r="AF1208" i="9"/>
  <c r="AG1208" i="9" s="1"/>
  <c r="AD1185" i="9"/>
  <c r="AE1185" i="9"/>
  <c r="AF1185" i="9"/>
  <c r="AF1133" i="9"/>
  <c r="AD1133" i="9"/>
  <c r="AE1133" i="9"/>
  <c r="AG1868" i="9"/>
  <c r="AH1845" i="9"/>
  <c r="AI1845" i="9"/>
  <c r="AH1817" i="9"/>
  <c r="AI1817" i="9"/>
  <c r="AI1803" i="9"/>
  <c r="AH1803" i="9"/>
  <c r="AF1634" i="9"/>
  <c r="AE1634" i="9"/>
  <c r="AD1469" i="9"/>
  <c r="AE1469" i="9"/>
  <c r="AH1263" i="9"/>
  <c r="AI1263" i="9"/>
  <c r="AG1957" i="9"/>
  <c r="AI1907" i="9"/>
  <c r="AI1867" i="9"/>
  <c r="AH1858" i="9"/>
  <c r="AE1858" i="9" s="1"/>
  <c r="AD1849" i="9"/>
  <c r="AF1849" i="9"/>
  <c r="AG1844" i="9"/>
  <c r="AF1816" i="9"/>
  <c r="AD1816" i="9"/>
  <c r="AD1797" i="9"/>
  <c r="AE1785" i="9"/>
  <c r="AG1785" i="9" s="1"/>
  <c r="AD1785" i="9"/>
  <c r="AG1753" i="9"/>
  <c r="AH1682" i="9"/>
  <c r="AI1682" i="9"/>
  <c r="AE1675" i="9"/>
  <c r="AF1675" i="9"/>
  <c r="AD1675" i="9"/>
  <c r="AI1667" i="9"/>
  <c r="AH1667" i="9"/>
  <c r="AF1654" i="9"/>
  <c r="AG1654" i="9" s="1"/>
  <c r="AE1654" i="9"/>
  <c r="AD1654" i="9"/>
  <c r="AH1642" i="9"/>
  <c r="AI1642" i="9"/>
  <c r="AD1634" i="9"/>
  <c r="AE1619" i="9"/>
  <c r="AF1619" i="9"/>
  <c r="AD1619" i="9"/>
  <c r="AD1432" i="9"/>
  <c r="AE1432" i="9"/>
  <c r="AF1432" i="9"/>
  <c r="AG1432" i="9" s="1"/>
  <c r="AG1406" i="9"/>
  <c r="AG1255" i="9"/>
  <c r="AD1231" i="9"/>
  <c r="AE1231" i="9"/>
  <c r="AF1231" i="9"/>
  <c r="AG1231" i="9" s="1"/>
  <c r="AH1180" i="9"/>
  <c r="AI1180" i="9"/>
  <c r="AF1149" i="9"/>
  <c r="AE1149" i="9"/>
  <c r="AD1149" i="9"/>
  <c r="AH1017" i="9"/>
  <c r="AI1017" i="9"/>
  <c r="AH1983" i="9"/>
  <c r="AI1983" i="9"/>
  <c r="AF1979" i="9"/>
  <c r="AG1979" i="9" s="1"/>
  <c r="AH1929" i="9"/>
  <c r="AI1929" i="9"/>
  <c r="AE1916" i="9"/>
  <c r="AF1916" i="9"/>
  <c r="AG1916" i="9" s="1"/>
  <c r="AE1881" i="9"/>
  <c r="AG1881" i="9" s="1"/>
  <c r="AD1872" i="9"/>
  <c r="AE1872" i="9"/>
  <c r="AF1872" i="9"/>
  <c r="AE1849" i="9"/>
  <c r="AH1835" i="9"/>
  <c r="AI1835" i="9"/>
  <c r="AF1821" i="9"/>
  <c r="AD1626" i="9"/>
  <c r="AF1626" i="9"/>
  <c r="AG1626" i="9" s="1"/>
  <c r="AE1626" i="9"/>
  <c r="AG1586" i="9"/>
  <c r="AD1522" i="9"/>
  <c r="AE1522" i="9"/>
  <c r="AF1522" i="9"/>
  <c r="AF1501" i="9"/>
  <c r="AD1501" i="9"/>
  <c r="AE1501" i="9"/>
  <c r="AD1476" i="9"/>
  <c r="AE1476" i="9"/>
  <c r="AF1476" i="9"/>
  <c r="AG1476" i="9" s="1"/>
  <c r="AH1454" i="9"/>
  <c r="AI1454" i="9"/>
  <c r="AI1440" i="9"/>
  <c r="AH1440" i="9"/>
  <c r="AG1323" i="9"/>
  <c r="AD1294" i="9"/>
  <c r="AF1294" i="9"/>
  <c r="AE1294" i="9"/>
  <c r="AH1279" i="9"/>
  <c r="AI1279" i="9"/>
  <c r="AD1148" i="9"/>
  <c r="AE1148" i="9"/>
  <c r="AF1148" i="9"/>
  <c r="AG1148" i="9" s="1"/>
  <c r="AH1109" i="9"/>
  <c r="AI1109" i="9"/>
  <c r="AD1102" i="9"/>
  <c r="AF1102" i="9"/>
  <c r="AG1102" i="9" s="1"/>
  <c r="AE1102" i="9"/>
  <c r="AH1786" i="9"/>
  <c r="AI1786" i="9"/>
  <c r="AE1774" i="9"/>
  <c r="AD1774" i="9"/>
  <c r="AF1774" i="9"/>
  <c r="AD1712" i="9"/>
  <c r="AI1592" i="9"/>
  <c r="AH1592" i="9"/>
  <c r="AF1574" i="9"/>
  <c r="AD1574" i="9"/>
  <c r="AE1574" i="9"/>
  <c r="AE1426" i="9"/>
  <c r="AD1426" i="9"/>
  <c r="AF1426" i="9"/>
  <c r="AD1398" i="9"/>
  <c r="AE1398" i="9"/>
  <c r="AF1398" i="9"/>
  <c r="AD1392" i="9"/>
  <c r="AE1392" i="9"/>
  <c r="AF1392" i="9"/>
  <c r="AD1368" i="9"/>
  <c r="AE1368" i="9"/>
  <c r="AF1368" i="9"/>
  <c r="AG1368" i="9" s="1"/>
  <c r="AF1302" i="9"/>
  <c r="AD1302" i="9"/>
  <c r="AE1302" i="9"/>
  <c r="AH955" i="9"/>
  <c r="AI955" i="9"/>
  <c r="AF1975" i="9"/>
  <c r="AD1975" i="9"/>
  <c r="AD1960" i="9"/>
  <c r="AE1960" i="9"/>
  <c r="AG1960" i="9" s="1"/>
  <c r="AF1890" i="9"/>
  <c r="AG1890" i="9" s="1"/>
  <c r="AI1876" i="9"/>
  <c r="AF1858" i="9"/>
  <c r="AE1844" i="9"/>
  <c r="AH1839" i="9"/>
  <c r="AE1839" i="9" s="1"/>
  <c r="AF1830" i="9"/>
  <c r="AG1830" i="9" s="1"/>
  <c r="AF1807" i="9"/>
  <c r="AG1807" i="9" s="1"/>
  <c r="AF1796" i="9"/>
  <c r="AD1796" i="9"/>
  <c r="AE1796" i="9"/>
  <c r="AG1692" i="9"/>
  <c r="AI1681" i="9"/>
  <c r="AH1681" i="9"/>
  <c r="AD1653" i="9"/>
  <c r="AE1653" i="9"/>
  <c r="AF1653" i="9"/>
  <c r="AH1641" i="9"/>
  <c r="AI1641" i="9"/>
  <c r="AH1537" i="9"/>
  <c r="AI1537" i="9"/>
  <c r="AF1469" i="9"/>
  <c r="AI1384" i="9"/>
  <c r="AH1384" i="9"/>
  <c r="AE1156" i="9"/>
  <c r="AF1156" i="9"/>
  <c r="AG1156" i="9" s="1"/>
  <c r="AD1085" i="9"/>
  <c r="AE1085" i="9"/>
  <c r="AF1085" i="9"/>
  <c r="AF873" i="9"/>
  <c r="AE873" i="9"/>
  <c r="AD873" i="9"/>
  <c r="AH1677" i="9"/>
  <c r="AI1677" i="9"/>
  <c r="AD1640" i="9"/>
  <c r="AE1640" i="9"/>
  <c r="AF1640" i="9"/>
  <c r="AD1616" i="9"/>
  <c r="AF1616" i="9"/>
  <c r="AG1616" i="9" s="1"/>
  <c r="AH1611" i="9"/>
  <c r="AI1611" i="9"/>
  <c r="AF1605" i="9"/>
  <c r="AE1605" i="9"/>
  <c r="AH1599" i="9"/>
  <c r="AI1599" i="9"/>
  <c r="AD1583" i="9"/>
  <c r="AE1583" i="9"/>
  <c r="AF1583" i="9"/>
  <c r="AH1578" i="9"/>
  <c r="AI1578" i="9"/>
  <c r="AF1535" i="9"/>
  <c r="AG1535" i="9" s="1"/>
  <c r="AD1535" i="9"/>
  <c r="AH1528" i="9"/>
  <c r="AI1528" i="9"/>
  <c r="AI1505" i="9"/>
  <c r="AH1505" i="9"/>
  <c r="AH1498" i="9"/>
  <c r="AI1498" i="9"/>
  <c r="AH1490" i="9"/>
  <c r="AI1490" i="9"/>
  <c r="AE1453" i="9"/>
  <c r="AD1453" i="9"/>
  <c r="AF1453" i="9"/>
  <c r="AG1453" i="9" s="1"/>
  <c r="AH1358" i="9"/>
  <c r="AI1358" i="9"/>
  <c r="AE1312" i="9"/>
  <c r="AF1312" i="9"/>
  <c r="AG1312" i="9" s="1"/>
  <c r="AI1286" i="9"/>
  <c r="AH1286" i="9"/>
  <c r="AD1234" i="9"/>
  <c r="AE1234" i="9"/>
  <c r="AF1234" i="9"/>
  <c r="AI1211" i="9"/>
  <c r="AH1211" i="9"/>
  <c r="AI1197" i="9"/>
  <c r="AH1197" i="9"/>
  <c r="AI1169" i="9"/>
  <c r="AH1169" i="9"/>
  <c r="AG1162" i="9"/>
  <c r="AH1099" i="9"/>
  <c r="AI1099" i="9"/>
  <c r="AE678" i="9"/>
  <c r="AF678" i="9"/>
  <c r="AG678" i="9" s="1"/>
  <c r="AD678" i="9"/>
  <c r="AD631" i="9"/>
  <c r="AF631" i="9"/>
  <c r="AE631" i="9"/>
  <c r="AD625" i="9"/>
  <c r="AE625" i="9"/>
  <c r="AF625" i="9"/>
  <c r="AG625" i="9" s="1"/>
  <c r="AH1814" i="9"/>
  <c r="AI1814" i="9"/>
  <c r="AE1771" i="9"/>
  <c r="AH1701" i="9"/>
  <c r="AE1701" i="9" s="1"/>
  <c r="AE1644" i="9"/>
  <c r="AF1644" i="9"/>
  <c r="AD1633" i="9"/>
  <c r="AF1633" i="9"/>
  <c r="AG1633" i="9" s="1"/>
  <c r="AE1633" i="9"/>
  <c r="AE1616" i="9"/>
  <c r="AH1604" i="9"/>
  <c r="AI1604" i="9"/>
  <c r="AG1598" i="9"/>
  <c r="AD1582" i="9"/>
  <c r="AE1582" i="9"/>
  <c r="AF1561" i="9"/>
  <c r="AG1561" i="9" s="1"/>
  <c r="AD1561" i="9"/>
  <c r="AG1556" i="9"/>
  <c r="AD1516" i="9"/>
  <c r="AF1516" i="9"/>
  <c r="AG1516" i="9" s="1"/>
  <c r="AG1489" i="9"/>
  <c r="AD1364" i="9"/>
  <c r="AF1364" i="9"/>
  <c r="AG1364" i="9" s="1"/>
  <c r="AG1277" i="9"/>
  <c r="AG1038" i="9"/>
  <c r="AE932" i="9"/>
  <c r="AD932" i="9"/>
  <c r="AF932" i="9"/>
  <c r="AG932" i="9" s="1"/>
  <c r="AH925" i="9"/>
  <c r="AI925" i="9"/>
  <c r="AD819" i="9"/>
  <c r="AE819" i="9"/>
  <c r="AF819" i="9"/>
  <c r="AF779" i="9"/>
  <c r="AE779" i="9"/>
  <c r="AD661" i="9"/>
  <c r="AE661" i="9"/>
  <c r="AF661" i="9"/>
  <c r="AE1780" i="9"/>
  <c r="AF1780" i="9"/>
  <c r="AG1780" i="9" s="1"/>
  <c r="AD1758" i="9"/>
  <c r="AE1758" i="9"/>
  <c r="AF1758" i="9"/>
  <c r="AG1758" i="9" s="1"/>
  <c r="AH1750" i="9"/>
  <c r="AI1750" i="9"/>
  <c r="AF1701" i="9"/>
  <c r="AD1701" i="9"/>
  <c r="AF1632" i="9"/>
  <c r="AE1632" i="9"/>
  <c r="AD1632" i="9"/>
  <c r="AD1627" i="9"/>
  <c r="AE1627" i="9"/>
  <c r="AF1627" i="9"/>
  <c r="AF1609" i="9"/>
  <c r="AD1609" i="9"/>
  <c r="AE1609" i="9"/>
  <c r="AD1576" i="9"/>
  <c r="AF1576" i="9"/>
  <c r="AG1576" i="9" s="1"/>
  <c r="AG1533" i="9"/>
  <c r="AD1515" i="9"/>
  <c r="AE1515" i="9"/>
  <c r="AD1311" i="9"/>
  <c r="AE1311" i="9"/>
  <c r="AF1311" i="9"/>
  <c r="AG1311" i="9" s="1"/>
  <c r="AD994" i="9"/>
  <c r="AE994" i="9"/>
  <c r="AG994" i="9" s="1"/>
  <c r="AD779" i="9"/>
  <c r="AH644" i="9"/>
  <c r="AI644" i="9"/>
  <c r="AH1886" i="9"/>
  <c r="AE1886" i="9" s="1"/>
  <c r="AE1775" i="9"/>
  <c r="AF1775" i="9"/>
  <c r="AH1749" i="9"/>
  <c r="AI1749" i="9"/>
  <c r="AE1725" i="9"/>
  <c r="AH1710" i="9"/>
  <c r="AI1710" i="9"/>
  <c r="AG1705" i="9"/>
  <c r="AD1699" i="9"/>
  <c r="AF1699" i="9"/>
  <c r="AH1670" i="9"/>
  <c r="AI1670" i="9"/>
  <c r="AE1637" i="9"/>
  <c r="AF1637" i="9"/>
  <c r="AG1637" i="9" s="1"/>
  <c r="AD1637" i="9"/>
  <c r="AH1631" i="9"/>
  <c r="AI1631" i="9"/>
  <c r="AE1596" i="9"/>
  <c r="AF1596" i="9"/>
  <c r="AG1596" i="9" s="1"/>
  <c r="AH1591" i="9"/>
  <c r="AI1591" i="9"/>
  <c r="AE1559" i="9"/>
  <c r="AH1427" i="9"/>
  <c r="AI1427" i="9"/>
  <c r="AD1363" i="9"/>
  <c r="AG1363" i="9" s="1"/>
  <c r="AE1363" i="9"/>
  <c r="AI1303" i="9"/>
  <c r="AH1303" i="9"/>
  <c r="AG1295" i="9"/>
  <c r="AH1193" i="9"/>
  <c r="AI1193" i="9"/>
  <c r="AH1087" i="9"/>
  <c r="AI1087" i="9"/>
  <c r="AF1051" i="9"/>
  <c r="AG1051" i="9" s="1"/>
  <c r="AE1051" i="9"/>
  <c r="AD1044" i="9"/>
  <c r="AE1044" i="9"/>
  <c r="AF1044" i="9"/>
  <c r="AG720" i="9"/>
  <c r="AH598" i="9"/>
  <c r="AI598" i="9"/>
  <c r="AD537" i="9"/>
  <c r="AE537" i="9"/>
  <c r="AF537" i="9"/>
  <c r="AG537" i="9" s="1"/>
  <c r="AE1922" i="9"/>
  <c r="AF1922" i="9"/>
  <c r="AF1886" i="9"/>
  <c r="AH1809" i="9"/>
  <c r="AI1809" i="9"/>
  <c r="AH1770" i="9"/>
  <c r="AI1770" i="9"/>
  <c r="AF1729" i="9"/>
  <c r="AG1729" i="9" s="1"/>
  <c r="AE1719" i="9"/>
  <c r="AG1719" i="9" s="1"/>
  <c r="AF1714" i="9"/>
  <c r="AD1714" i="9"/>
  <c r="AE1714" i="9"/>
  <c r="AD1689" i="9"/>
  <c r="AF1689" i="9"/>
  <c r="AG1689" i="9" s="1"/>
  <c r="AE1679" i="9"/>
  <c r="AD1679" i="9"/>
  <c r="AH1648" i="9"/>
  <c r="AI1648" i="9"/>
  <c r="AD1601" i="9"/>
  <c r="AF1601" i="9"/>
  <c r="AG1601" i="9" s="1"/>
  <c r="AF1559" i="9"/>
  <c r="AF1554" i="9"/>
  <c r="AD1554" i="9"/>
  <c r="AE1554" i="9"/>
  <c r="AH1494" i="9"/>
  <c r="AI1494" i="9"/>
  <c r="AD1449" i="9"/>
  <c r="AE1449" i="9"/>
  <c r="AF1449" i="9"/>
  <c r="AG1449" i="9" s="1"/>
  <c r="AG1340" i="9"/>
  <c r="AH1315" i="9"/>
  <c r="AI1315" i="9"/>
  <c r="AD1281" i="9"/>
  <c r="AF1281" i="9"/>
  <c r="AG1281" i="9" s="1"/>
  <c r="AD1246" i="9"/>
  <c r="AE1246" i="9"/>
  <c r="AF1246" i="9"/>
  <c r="AE1192" i="9"/>
  <c r="AF1192" i="9"/>
  <c r="AG1192" i="9" s="1"/>
  <c r="AD1013" i="9"/>
  <c r="AE1013" i="9"/>
  <c r="AF1013" i="9"/>
  <c r="AI895" i="9"/>
  <c r="AH895" i="9"/>
  <c r="AD853" i="9"/>
  <c r="AE853" i="9"/>
  <c r="AF853" i="9"/>
  <c r="AG853" i="9" s="1"/>
  <c r="AH649" i="9"/>
  <c r="AI649" i="9"/>
  <c r="AD542" i="9"/>
  <c r="AF542" i="9"/>
  <c r="AE542" i="9"/>
  <c r="AD1925" i="9"/>
  <c r="AE1925" i="9"/>
  <c r="AE1892" i="9"/>
  <c r="AF1892" i="9"/>
  <c r="AG1892" i="9" s="1"/>
  <c r="AH1823" i="9"/>
  <c r="AI1823" i="9"/>
  <c r="AD1804" i="9"/>
  <c r="AF1804" i="9"/>
  <c r="AG1804" i="9" s="1"/>
  <c r="AD1748" i="9"/>
  <c r="AF1748" i="9"/>
  <c r="AG1748" i="9" s="1"/>
  <c r="AH1694" i="9"/>
  <c r="AI1694" i="9"/>
  <c r="AG1647" i="9"/>
  <c r="AI1625" i="9"/>
  <c r="AH1625" i="9"/>
  <c r="AE1607" i="9"/>
  <c r="AF1607" i="9"/>
  <c r="AG1607" i="9" s="1"/>
  <c r="AD1580" i="9"/>
  <c r="AE1580" i="9"/>
  <c r="AF1580" i="9"/>
  <c r="AG1580" i="9" s="1"/>
  <c r="AH1564" i="9"/>
  <c r="AI1564" i="9"/>
  <c r="AD1559" i="9"/>
  <c r="AH1531" i="9"/>
  <c r="AI1531" i="9"/>
  <c r="AI1438" i="9"/>
  <c r="AH1438" i="9"/>
  <c r="AE1321" i="9"/>
  <c r="AD1321" i="9"/>
  <c r="AF1321" i="9"/>
  <c r="AH1259" i="9"/>
  <c r="AI1259" i="9"/>
  <c r="AD581" i="9"/>
  <c r="AE581" i="9"/>
  <c r="AF581" i="9"/>
  <c r="AG581" i="9" s="1"/>
  <c r="AE406" i="9"/>
  <c r="AD406" i="9"/>
  <c r="AF406" i="9"/>
  <c r="AD1922" i="9"/>
  <c r="AI1826" i="9"/>
  <c r="AH1826" i="9"/>
  <c r="AE1795" i="9"/>
  <c r="AF1795" i="9"/>
  <c r="AG1795" i="9" s="1"/>
  <c r="AD1795" i="9"/>
  <c r="AI1783" i="9"/>
  <c r="AH1783" i="9"/>
  <c r="AG1738" i="9"/>
  <c r="AH1704" i="9"/>
  <c r="AI1704" i="9"/>
  <c r="AF1684" i="9"/>
  <c r="AE1684" i="9"/>
  <c r="AD1662" i="9"/>
  <c r="AE1662" i="9"/>
  <c r="AD1558" i="9"/>
  <c r="AF1558" i="9"/>
  <c r="AD1536" i="9"/>
  <c r="AE1536" i="9"/>
  <c r="AF1536" i="9"/>
  <c r="AF1518" i="9"/>
  <c r="AG1518" i="9" s="1"/>
  <c r="AD1518" i="9"/>
  <c r="AH1500" i="9"/>
  <c r="AI1500" i="9"/>
  <c r="AD1480" i="9"/>
  <c r="AE1480" i="9"/>
  <c r="AF1480" i="9"/>
  <c r="AI1456" i="9"/>
  <c r="AH1456" i="9"/>
  <c r="AD1443" i="9"/>
  <c r="AE1443" i="9"/>
  <c r="AF1443" i="9"/>
  <c r="AG1443" i="9" s="1"/>
  <c r="AD1430" i="9"/>
  <c r="AG1430" i="9" s="1"/>
  <c r="AE1430" i="9"/>
  <c r="AD1380" i="9"/>
  <c r="AE1380" i="9"/>
  <c r="AF1380" i="9"/>
  <c r="AG1380" i="9" s="1"/>
  <c r="AE1221" i="9"/>
  <c r="AF1221" i="9"/>
  <c r="AD1221" i="9"/>
  <c r="AD1205" i="9"/>
  <c r="AE1205" i="9"/>
  <c r="AF1205" i="9"/>
  <c r="AF1200" i="9"/>
  <c r="AD1200" i="9"/>
  <c r="AE1200" i="9"/>
  <c r="AI1179" i="9"/>
  <c r="AH1179" i="9"/>
  <c r="AE672" i="9"/>
  <c r="AD672" i="9"/>
  <c r="AF672" i="9"/>
  <c r="AD481" i="9"/>
  <c r="AE481" i="9"/>
  <c r="AF481" i="9"/>
  <c r="AF1925" i="9"/>
  <c r="AE1804" i="9"/>
  <c r="AD1703" i="9"/>
  <c r="AE1703" i="9"/>
  <c r="AG1703" i="9" s="1"/>
  <c r="AD1684" i="9"/>
  <c r="AH1668" i="9"/>
  <c r="AI1668" i="9"/>
  <c r="AE1657" i="9"/>
  <c r="AF1657" i="9"/>
  <c r="AG1657" i="9" s="1"/>
  <c r="AD1657" i="9"/>
  <c r="AH1624" i="9"/>
  <c r="AI1624" i="9"/>
  <c r="AE1584" i="9"/>
  <c r="AF1584" i="9"/>
  <c r="AG1584" i="9" s="1"/>
  <c r="AD1512" i="9"/>
  <c r="AE1512" i="9"/>
  <c r="AF1512" i="9"/>
  <c r="AF1467" i="9"/>
  <c r="AG1467" i="9" s="1"/>
  <c r="AH1448" i="9"/>
  <c r="AI1448" i="9"/>
  <c r="AI1387" i="9"/>
  <c r="AH1367" i="9"/>
  <c r="AI1367" i="9"/>
  <c r="AH1361" i="9"/>
  <c r="AI1361" i="9"/>
  <c r="AE1345" i="9"/>
  <c r="AF1345" i="9"/>
  <c r="AG1345" i="9" s="1"/>
  <c r="AI1280" i="9"/>
  <c r="AH1280" i="9"/>
  <c r="AI1237" i="9"/>
  <c r="AH1237" i="9"/>
  <c r="AH689" i="9"/>
  <c r="AI689" i="9"/>
  <c r="AD665" i="9"/>
  <c r="AE665" i="9"/>
  <c r="AF665" i="9"/>
  <c r="AH657" i="9"/>
  <c r="AI657" i="9"/>
  <c r="AF619" i="9"/>
  <c r="AE619" i="9"/>
  <c r="AE488" i="9"/>
  <c r="AF488" i="9"/>
  <c r="AD488" i="9"/>
  <c r="AH1829" i="9"/>
  <c r="AI1829" i="9"/>
  <c r="AH1778" i="9"/>
  <c r="AI1778" i="9"/>
  <c r="AG1773" i="9"/>
  <c r="AD1764" i="9"/>
  <c r="AF1764" i="9"/>
  <c r="AG1764" i="9" s="1"/>
  <c r="AE1718" i="9"/>
  <c r="AF1718" i="9"/>
  <c r="AG1718" i="9" s="1"/>
  <c r="AD1713" i="9"/>
  <c r="AE1713" i="9"/>
  <c r="AG1713" i="9" s="1"/>
  <c r="AE1678" i="9"/>
  <c r="AD1678" i="9"/>
  <c r="AF1678" i="9"/>
  <c r="AG1678" i="9" s="1"/>
  <c r="AF1662" i="9"/>
  <c r="AG1662" i="9" s="1"/>
  <c r="AD1600" i="9"/>
  <c r="AE1600" i="9"/>
  <c r="AF1600" i="9"/>
  <c r="AG1600" i="9" s="1"/>
  <c r="AI1579" i="9"/>
  <c r="AH1579" i="9"/>
  <c r="AE1573" i="9"/>
  <c r="AF1573" i="9"/>
  <c r="AG1573" i="9" s="1"/>
  <c r="AE1558" i="9"/>
  <c r="AI1542" i="9"/>
  <c r="AH1542" i="9"/>
  <c r="AD1529" i="9"/>
  <c r="AE1529" i="9"/>
  <c r="AF1529" i="9"/>
  <c r="AE1518" i="9"/>
  <c r="AI1492" i="9"/>
  <c r="AH1492" i="9"/>
  <c r="AD1467" i="9"/>
  <c r="AH1272" i="9"/>
  <c r="AI1272" i="9"/>
  <c r="AD1212" i="9"/>
  <c r="AF1212" i="9"/>
  <c r="AD1056" i="9"/>
  <c r="AF1056" i="9"/>
  <c r="AG1056" i="9" s="1"/>
  <c r="AI919" i="9"/>
  <c r="AH919" i="9"/>
  <c r="AD619" i="9"/>
  <c r="AH1270" i="9"/>
  <c r="AI1270" i="9"/>
  <c r="AG1225" i="9"/>
  <c r="AH1206" i="9"/>
  <c r="AI1206" i="9"/>
  <c r="AH1031" i="9"/>
  <c r="AI1031" i="9"/>
  <c r="AD990" i="9"/>
  <c r="AE990" i="9"/>
  <c r="AF990" i="9"/>
  <c r="AG990" i="9" s="1"/>
  <c r="AE894" i="9"/>
  <c r="AF894" i="9"/>
  <c r="AD894" i="9"/>
  <c r="AH888" i="9"/>
  <c r="AI888" i="9"/>
  <c r="AD860" i="9"/>
  <c r="AE860" i="9"/>
  <c r="AF860" i="9"/>
  <c r="AG860" i="9" s="1"/>
  <c r="AH807" i="9"/>
  <c r="AI807" i="9"/>
  <c r="AI567" i="9"/>
  <c r="AH567" i="9"/>
  <c r="AH1789" i="9"/>
  <c r="AI1789" i="9"/>
  <c r="AG1752" i="9"/>
  <c r="AD1723" i="9"/>
  <c r="AE1723" i="9"/>
  <c r="AG1715" i="9"/>
  <c r="AH1658" i="9"/>
  <c r="AI1658" i="9"/>
  <c r="AD1586" i="9"/>
  <c r="AE1586" i="9"/>
  <c r="AE1577" i="9"/>
  <c r="AF1577" i="9"/>
  <c r="AG1577" i="9" s="1"/>
  <c r="AH1530" i="9"/>
  <c r="AI1530" i="9"/>
  <c r="AF1514" i="9"/>
  <c r="AD1514" i="9"/>
  <c r="AE1514" i="9"/>
  <c r="AD1484" i="9"/>
  <c r="AF1484" i="9"/>
  <c r="AG1484" i="9" s="1"/>
  <c r="AE1442" i="9"/>
  <c r="AF1442" i="9"/>
  <c r="AH1436" i="9"/>
  <c r="AI1436" i="9"/>
  <c r="AH1404" i="9"/>
  <c r="AI1404" i="9"/>
  <c r="AH1379" i="9"/>
  <c r="AI1379" i="9"/>
  <c r="AH1356" i="9"/>
  <c r="AI1356" i="9"/>
  <c r="AD1344" i="9"/>
  <c r="AE1337" i="9"/>
  <c r="AF1337" i="9"/>
  <c r="AG1337" i="9" s="1"/>
  <c r="AI1326" i="9"/>
  <c r="AH1326" i="9"/>
  <c r="AD1261" i="9"/>
  <c r="AE1261" i="9"/>
  <c r="AF1261" i="9"/>
  <c r="AG1261" i="9" s="1"/>
  <c r="AD1191" i="9"/>
  <c r="AF1191" i="9"/>
  <c r="AG1191" i="9" s="1"/>
  <c r="AH1036" i="9"/>
  <c r="AI1036" i="9"/>
  <c r="AD1008" i="9"/>
  <c r="AF1008" i="9"/>
  <c r="AD939" i="9"/>
  <c r="AE939" i="9"/>
  <c r="AF939" i="9"/>
  <c r="AD743" i="9"/>
  <c r="AE743" i="9"/>
  <c r="AF743" i="9"/>
  <c r="AE1325" i="9"/>
  <c r="AF1325" i="9"/>
  <c r="AG1325" i="9" s="1"/>
  <c r="AE1223" i="9"/>
  <c r="AF1223" i="9"/>
  <c r="AD1223" i="9"/>
  <c r="AG1209" i="9"/>
  <c r="AD1172" i="9"/>
  <c r="AF1172" i="9"/>
  <c r="AG1172" i="9" s="1"/>
  <c r="AE1160" i="9"/>
  <c r="AF1160" i="9"/>
  <c r="AG1160" i="9" s="1"/>
  <c r="AH1057" i="9"/>
  <c r="AI1057" i="9"/>
  <c r="AD1035" i="9"/>
  <c r="AE1035" i="9"/>
  <c r="AF1035" i="9"/>
  <c r="AG1035" i="9" s="1"/>
  <c r="AE974" i="9"/>
  <c r="AD974" i="9"/>
  <c r="AF974" i="9"/>
  <c r="AG974" i="9" s="1"/>
  <c r="AH924" i="9"/>
  <c r="AI924" i="9"/>
  <c r="AH757" i="9"/>
  <c r="AI757" i="9"/>
  <c r="AD571" i="9"/>
  <c r="AE571" i="9"/>
  <c r="AF571" i="9"/>
  <c r="AI446" i="9"/>
  <c r="AH446" i="9"/>
  <c r="AD247" i="9"/>
  <c r="AE247" i="9"/>
  <c r="AF247" i="9"/>
  <c r="AD1781" i="9"/>
  <c r="AG1781" i="9" s="1"/>
  <c r="AE1781" i="9"/>
  <c r="AE1767" i="9"/>
  <c r="AG1767" i="9" s="1"/>
  <c r="AH1740" i="9"/>
  <c r="AI1740" i="9"/>
  <c r="AH1728" i="9"/>
  <c r="AI1728" i="9"/>
  <c r="AF1723" i="9"/>
  <c r="AF1706" i="9"/>
  <c r="AG1706" i="9" s="1"/>
  <c r="AH1671" i="9"/>
  <c r="AI1671" i="9"/>
  <c r="AF1666" i="9"/>
  <c r="AG1666" i="9" s="1"/>
  <c r="AD1643" i="9"/>
  <c r="AE1643" i="9"/>
  <c r="AF1643" i="9"/>
  <c r="AI1594" i="9"/>
  <c r="AG1562" i="9"/>
  <c r="AE1552" i="9"/>
  <c r="AH1548" i="9"/>
  <c r="AI1548" i="9"/>
  <c r="AF1544" i="9"/>
  <c r="AG1544" i="9" s="1"/>
  <c r="AD1523" i="9"/>
  <c r="AE1523" i="9"/>
  <c r="AF1523" i="9"/>
  <c r="AG1523" i="9" s="1"/>
  <c r="AE1477" i="9"/>
  <c r="AF1477" i="9"/>
  <c r="AG1477" i="9" s="1"/>
  <c r="AH1457" i="9"/>
  <c r="AI1457" i="9"/>
  <c r="AE1441" i="9"/>
  <c r="AF1441" i="9"/>
  <c r="AG1441" i="9" s="1"/>
  <c r="AH1435" i="9"/>
  <c r="AI1435" i="9"/>
  <c r="AH1424" i="9"/>
  <c r="AI1424" i="9"/>
  <c r="AE1385" i="9"/>
  <c r="AF1385" i="9"/>
  <c r="AD1385" i="9"/>
  <c r="AD1325" i="9"/>
  <c r="AD1314" i="9"/>
  <c r="AE1314" i="9"/>
  <c r="AE1297" i="9"/>
  <c r="AF1297" i="9"/>
  <c r="AG1297" i="9" s="1"/>
  <c r="AH1236" i="9"/>
  <c r="AI1236" i="9"/>
  <c r="AE1228" i="9"/>
  <c r="AF1228" i="9"/>
  <c r="AD1215" i="9"/>
  <c r="AE1215" i="9"/>
  <c r="AF1215" i="9"/>
  <c r="AE1166" i="9"/>
  <c r="AF1166" i="9"/>
  <c r="AD1166" i="9"/>
  <c r="AD1160" i="9"/>
  <c r="AE1154" i="9"/>
  <c r="AF1154" i="9"/>
  <c r="AD1154" i="9"/>
  <c r="AG1141" i="9"/>
  <c r="AE938" i="9"/>
  <c r="AD938" i="9"/>
  <c r="AF938" i="9"/>
  <c r="AE742" i="9"/>
  <c r="AF742" i="9"/>
  <c r="AD742" i="9"/>
  <c r="AD684" i="9"/>
  <c r="AF684" i="9"/>
  <c r="AE684" i="9"/>
  <c r="AD1784" i="9"/>
  <c r="AF1784" i="9"/>
  <c r="AE1755" i="9"/>
  <c r="AF1755" i="9"/>
  <c r="AG1755" i="9" s="1"/>
  <c r="AE1735" i="9"/>
  <c r="AG1735" i="9" s="1"/>
  <c r="AE1727" i="9"/>
  <c r="AF1727" i="9"/>
  <c r="AG1727" i="9" s="1"/>
  <c r="AE1709" i="9"/>
  <c r="AG1709" i="9" s="1"/>
  <c r="AH1688" i="9"/>
  <c r="AI1688" i="9"/>
  <c r="AD1683" i="9"/>
  <c r="AE1683" i="9"/>
  <c r="AG1683" i="9" s="1"/>
  <c r="AI1585" i="9"/>
  <c r="AH1585" i="9"/>
  <c r="AF1552" i="9"/>
  <c r="AG1552" i="9" s="1"/>
  <c r="AD1543" i="9"/>
  <c r="AE1543" i="9"/>
  <c r="AF1543" i="9"/>
  <c r="AE1538" i="9"/>
  <c r="AF1429" i="9"/>
  <c r="AG1429" i="9" s="1"/>
  <c r="AH1423" i="9"/>
  <c r="AI1423" i="9"/>
  <c r="AH1401" i="9"/>
  <c r="AI1401" i="9"/>
  <c r="AH1342" i="9"/>
  <c r="AI1342" i="9"/>
  <c r="AD1330" i="9"/>
  <c r="AE1330" i="9"/>
  <c r="AF1314" i="9"/>
  <c r="AE1285" i="9"/>
  <c r="AF1285" i="9"/>
  <c r="AH1260" i="9"/>
  <c r="AI1260" i="9"/>
  <c r="AD1228" i="9"/>
  <c r="AE1214" i="9"/>
  <c r="AG1214" i="9" s="1"/>
  <c r="AD1214" i="9"/>
  <c r="AD1094" i="9"/>
  <c r="AF1094" i="9"/>
  <c r="AH972" i="9"/>
  <c r="AI972" i="9"/>
  <c r="AD937" i="9"/>
  <c r="AE937" i="9"/>
  <c r="AF937" i="9"/>
  <c r="AD856" i="9"/>
  <c r="AG856" i="9" s="1"/>
  <c r="AE856" i="9"/>
  <c r="AD727" i="9"/>
  <c r="AE727" i="9"/>
  <c r="AF727" i="9"/>
  <c r="AG727" i="9" s="1"/>
  <c r="AH699" i="9"/>
  <c r="AI699" i="9"/>
  <c r="AH636" i="9"/>
  <c r="AI636" i="9"/>
  <c r="AF1527" i="9"/>
  <c r="AD1527" i="9"/>
  <c r="AF1455" i="9"/>
  <c r="AD1455" i="9"/>
  <c r="AG1439" i="9"/>
  <c r="AD1421" i="9"/>
  <c r="AE1421" i="9"/>
  <c r="AF1421" i="9"/>
  <c r="AG1421" i="9" s="1"/>
  <c r="AD1407" i="9"/>
  <c r="AE1407" i="9"/>
  <c r="AF1407" i="9"/>
  <c r="AG1407" i="9" s="1"/>
  <c r="AD1383" i="9"/>
  <c r="AF1383" i="9"/>
  <c r="AI1335" i="9"/>
  <c r="AH1335" i="9"/>
  <c r="AG1330" i="9"/>
  <c r="AD1271" i="9"/>
  <c r="AE1271" i="9"/>
  <c r="AF1271" i="9"/>
  <c r="AG1271" i="9" s="1"/>
  <c r="AH1132" i="9"/>
  <c r="AI1132" i="9"/>
  <c r="AH1126" i="9"/>
  <c r="AI1126" i="9"/>
  <c r="AF1120" i="9"/>
  <c r="AD1120" i="9"/>
  <c r="AE1120" i="9"/>
  <c r="AG1033" i="9"/>
  <c r="AH1019" i="9"/>
  <c r="AI1019" i="9"/>
  <c r="AH1012" i="9"/>
  <c r="AI1012" i="9"/>
  <c r="AH971" i="9"/>
  <c r="AI971" i="9"/>
  <c r="AD1569" i="9"/>
  <c r="AF1569" i="9"/>
  <c r="AG1569" i="9" s="1"/>
  <c r="AE1533" i="9"/>
  <c r="AH1507" i="9"/>
  <c r="AI1507" i="9"/>
  <c r="AE1461" i="9"/>
  <c r="AF1461" i="9"/>
  <c r="AG1461" i="9" s="1"/>
  <c r="AE1455" i="9"/>
  <c r="AD1334" i="9"/>
  <c r="AE1334" i="9"/>
  <c r="AH1308" i="9"/>
  <c r="AI1308" i="9"/>
  <c r="AH1301" i="9"/>
  <c r="AI1301" i="9"/>
  <c r="AF1177" i="9"/>
  <c r="AE1177" i="9"/>
  <c r="AD1125" i="9"/>
  <c r="AE1125" i="9"/>
  <c r="AF1125" i="9"/>
  <c r="AE1039" i="9"/>
  <c r="AF1039" i="9"/>
  <c r="AD1039" i="9"/>
  <c r="AH963" i="9"/>
  <c r="AI963" i="9"/>
  <c r="AE957" i="9"/>
  <c r="AF957" i="9"/>
  <c r="AD957" i="9"/>
  <c r="AH949" i="9"/>
  <c r="AI949" i="9"/>
  <c r="AF584" i="9"/>
  <c r="AE584" i="9"/>
  <c r="AD584" i="9"/>
  <c r="AE1802" i="9"/>
  <c r="AG1802" i="9" s="1"/>
  <c r="AE1747" i="9"/>
  <c r="AG1747" i="9" s="1"/>
  <c r="AD1721" i="9"/>
  <c r="AE1721" i="9"/>
  <c r="AG1721" i="9" s="1"/>
  <c r="AH1717" i="9"/>
  <c r="AI1717" i="9"/>
  <c r="AD1709" i="9"/>
  <c r="AH1687" i="9"/>
  <c r="AI1687" i="9"/>
  <c r="AH1660" i="9"/>
  <c r="AI1660" i="9"/>
  <c r="AG1655" i="9"/>
  <c r="AD1560" i="9"/>
  <c r="AE1560" i="9"/>
  <c r="AF1560" i="9"/>
  <c r="AD1538" i="9"/>
  <c r="AE1527" i="9"/>
  <c r="AE1517" i="9"/>
  <c r="AF1517" i="9"/>
  <c r="AD1517" i="9"/>
  <c r="AD1460" i="9"/>
  <c r="AE1460" i="9"/>
  <c r="AF1460" i="9"/>
  <c r="AG1444" i="9"/>
  <c r="AD1412" i="9"/>
  <c r="AG1412" i="9" s="1"/>
  <c r="AD1394" i="9"/>
  <c r="AF1394" i="9"/>
  <c r="AG1394" i="9" s="1"/>
  <c r="AE1383" i="9"/>
  <c r="AD1341" i="9"/>
  <c r="AF1341" i="9"/>
  <c r="AE1318" i="9"/>
  <c r="AG1318" i="9" s="1"/>
  <c r="AD1307" i="9"/>
  <c r="AG1307" i="9" s="1"/>
  <c r="AE1307" i="9"/>
  <c r="AD1257" i="9"/>
  <c r="AF1257" i="9"/>
  <c r="AD1240" i="9"/>
  <c r="AE1240" i="9"/>
  <c r="AF1240" i="9"/>
  <c r="AH1220" i="9"/>
  <c r="AD1194" i="9"/>
  <c r="AF1194" i="9"/>
  <c r="AE1194" i="9"/>
  <c r="AD1177" i="9"/>
  <c r="AI1152" i="9"/>
  <c r="AH1152" i="9"/>
  <c r="AF1145" i="9"/>
  <c r="AI1073" i="9"/>
  <c r="AD1053" i="9"/>
  <c r="AE1053" i="9"/>
  <c r="AF1053" i="9"/>
  <c r="AE1024" i="9"/>
  <c r="AD1024" i="9"/>
  <c r="AF1024" i="9"/>
  <c r="AD978" i="9"/>
  <c r="AE978" i="9"/>
  <c r="AD870" i="9"/>
  <c r="AE870" i="9"/>
  <c r="AF870" i="9"/>
  <c r="AH849" i="9"/>
  <c r="AI849" i="9"/>
  <c r="AH1769" i="9"/>
  <c r="AI1769" i="9"/>
  <c r="AF1734" i="9"/>
  <c r="AE1734" i="9"/>
  <c r="AH1617" i="9"/>
  <c r="AI1617" i="9"/>
  <c r="AD1521" i="9"/>
  <c r="AE1521" i="9"/>
  <c r="AG1521" i="9" s="1"/>
  <c r="AH1496" i="9"/>
  <c r="AI1496" i="9"/>
  <c r="AH1416" i="9"/>
  <c r="AI1416" i="9"/>
  <c r="AI1360" i="9"/>
  <c r="AH1360" i="9"/>
  <c r="AD1346" i="9"/>
  <c r="AE1346" i="9"/>
  <c r="AF1346" i="9"/>
  <c r="AF1334" i="9"/>
  <c r="AD1277" i="9"/>
  <c r="AE1277" i="9"/>
  <c r="AF1251" i="9"/>
  <c r="AG1251" i="9" s="1"/>
  <c r="AD1220" i="9"/>
  <c r="AE1220" i="9"/>
  <c r="AF1220" i="9"/>
  <c r="AG1220" i="9" s="1"/>
  <c r="AH1213" i="9"/>
  <c r="AI1213" i="9"/>
  <c r="AD1182" i="9"/>
  <c r="AE1182" i="9"/>
  <c r="AF1182" i="9"/>
  <c r="AG1182" i="9" s="1"/>
  <c r="AG1163" i="9"/>
  <c r="AD1151" i="9"/>
  <c r="AE1151" i="9"/>
  <c r="AF1151" i="9"/>
  <c r="AE1145" i="9"/>
  <c r="AH1111" i="9"/>
  <c r="AI1111" i="9"/>
  <c r="AH1092" i="9"/>
  <c r="AI1092" i="9"/>
  <c r="AD1038" i="9"/>
  <c r="AE1038" i="9"/>
  <c r="AI1005" i="9"/>
  <c r="AH1005" i="9"/>
  <c r="AG985" i="9"/>
  <c r="AH948" i="9"/>
  <c r="AI948" i="9"/>
  <c r="AD920" i="9"/>
  <c r="AE920" i="9"/>
  <c r="AF920" i="9"/>
  <c r="AG920" i="9" s="1"/>
  <c r="AI882" i="9"/>
  <c r="AH882" i="9"/>
  <c r="AH869" i="9"/>
  <c r="AI869" i="9"/>
  <c r="AD681" i="9"/>
  <c r="AF681" i="9"/>
  <c r="AE681" i="9"/>
  <c r="AH659" i="9"/>
  <c r="AI659" i="9"/>
  <c r="AI642" i="9"/>
  <c r="AH642" i="9"/>
  <c r="AD1431" i="9"/>
  <c r="AE1431" i="9"/>
  <c r="AF1431" i="9"/>
  <c r="AG1431" i="9" s="1"/>
  <c r="AI1393" i="9"/>
  <c r="AH1393" i="9"/>
  <c r="AH1388" i="9"/>
  <c r="AI1388" i="9"/>
  <c r="AH1352" i="9"/>
  <c r="AI1352" i="9"/>
  <c r="AH1329" i="9"/>
  <c r="AI1329" i="9"/>
  <c r="AD1310" i="9"/>
  <c r="AF1310" i="9"/>
  <c r="AG1310" i="9" s="1"/>
  <c r="AH1292" i="9"/>
  <c r="AI1292" i="9"/>
  <c r="AI1232" i="9"/>
  <c r="AH1232" i="9"/>
  <c r="AG1188" i="9"/>
  <c r="AD1118" i="9"/>
  <c r="AE1118" i="9"/>
  <c r="AF1118" i="9"/>
  <c r="AI1071" i="9"/>
  <c r="AH1071" i="9"/>
  <c r="AG1064" i="9"/>
  <c r="AH1027" i="9"/>
  <c r="AI1027" i="9"/>
  <c r="AH991" i="9"/>
  <c r="AI991" i="9"/>
  <c r="AG959" i="9"/>
  <c r="AE852" i="9"/>
  <c r="AD814" i="9"/>
  <c r="AE814" i="9"/>
  <c r="AD809" i="9"/>
  <c r="AE809" i="9"/>
  <c r="AF809" i="9"/>
  <c r="AG809" i="9" s="1"/>
  <c r="AH607" i="9"/>
  <c r="AG438" i="9"/>
  <c r="AG771" i="9"/>
  <c r="AH653" i="9"/>
  <c r="AI653" i="9"/>
  <c r="AG627" i="9"/>
  <c r="AD607" i="9"/>
  <c r="AE607" i="9"/>
  <c r="AF607" i="9"/>
  <c r="AD1623" i="9"/>
  <c r="AE1623" i="9"/>
  <c r="AG1623" i="9" s="1"/>
  <c r="AH1588" i="9"/>
  <c r="AI1588" i="9"/>
  <c r="AD1463" i="9"/>
  <c r="AE1463" i="9"/>
  <c r="AG1463" i="9" s="1"/>
  <c r="AH1365" i="9"/>
  <c r="AI1365" i="9"/>
  <c r="AD1178" i="9"/>
  <c r="AE1178" i="9"/>
  <c r="AF1168" i="9"/>
  <c r="AG1168" i="9" s="1"/>
  <c r="AD1168" i="9"/>
  <c r="AH1146" i="9"/>
  <c r="AI1146" i="9"/>
  <c r="AE1093" i="9"/>
  <c r="AD1093" i="9"/>
  <c r="AF1093" i="9"/>
  <c r="AH1070" i="9"/>
  <c r="AI1070" i="9"/>
  <c r="AG1020" i="9"/>
  <c r="AF970" i="9"/>
  <c r="AE970" i="9"/>
  <c r="AH917" i="9"/>
  <c r="AI917" i="9"/>
  <c r="AF832" i="9"/>
  <c r="AG832" i="9" s="1"/>
  <c r="AH696" i="9"/>
  <c r="AI696" i="9"/>
  <c r="AG632" i="9"/>
  <c r="AH620" i="9"/>
  <c r="AI620" i="9"/>
  <c r="AE577" i="9"/>
  <c r="AF577" i="9"/>
  <c r="AD577" i="9"/>
  <c r="AD528" i="9"/>
  <c r="AE528" i="9"/>
  <c r="AF528" i="9"/>
  <c r="AH1651" i="9"/>
  <c r="AI1651" i="9"/>
  <c r="AD1629" i="9"/>
  <c r="AG1629" i="9" s="1"/>
  <c r="AE1629" i="9"/>
  <c r="AH1612" i="9"/>
  <c r="AI1612" i="9"/>
  <c r="AH1491" i="9"/>
  <c r="AI1491" i="9"/>
  <c r="AH1481" i="9"/>
  <c r="AI1481" i="9"/>
  <c r="AI1413" i="9"/>
  <c r="AH1413" i="9"/>
  <c r="AG1377" i="9"/>
  <c r="AI1373" i="9"/>
  <c r="AH1373" i="9"/>
  <c r="AH1299" i="9"/>
  <c r="AI1299" i="9"/>
  <c r="AH1247" i="9"/>
  <c r="AI1247" i="9"/>
  <c r="AH1229" i="9"/>
  <c r="AI1229" i="9"/>
  <c r="AH1167" i="9"/>
  <c r="AI1167" i="9"/>
  <c r="AD1161" i="9"/>
  <c r="AE1161" i="9"/>
  <c r="AH1157" i="9"/>
  <c r="AI1157" i="9"/>
  <c r="AD1108" i="9"/>
  <c r="AE1108" i="9"/>
  <c r="AF1108" i="9"/>
  <c r="AH1075" i="9"/>
  <c r="AI1075" i="9"/>
  <c r="AH1068" i="9"/>
  <c r="AI1068" i="9"/>
  <c r="AE1030" i="9"/>
  <c r="AG1030" i="9" s="1"/>
  <c r="AD956" i="9"/>
  <c r="AE956" i="9"/>
  <c r="AF956" i="9"/>
  <c r="AG956" i="9" s="1"/>
  <c r="AG930" i="9"/>
  <c r="AE914" i="9"/>
  <c r="AF914" i="9"/>
  <c r="AD914" i="9"/>
  <c r="AF861" i="9"/>
  <c r="AD861" i="9"/>
  <c r="AH837" i="9"/>
  <c r="AI837" i="9"/>
  <c r="AD768" i="9"/>
  <c r="AE768" i="9"/>
  <c r="AH673" i="9"/>
  <c r="AI673" i="9"/>
  <c r="AG660" i="9"/>
  <c r="AE1425" i="9"/>
  <c r="AF1425" i="9"/>
  <c r="AD1408" i="9"/>
  <c r="AE1408" i="9"/>
  <c r="AF1408" i="9"/>
  <c r="AH1241" i="9"/>
  <c r="AI1241" i="9"/>
  <c r="AG1186" i="9"/>
  <c r="AF1161" i="9"/>
  <c r="AH1150" i="9"/>
  <c r="AI1150" i="9"/>
  <c r="AD1138" i="9"/>
  <c r="AE1138" i="9"/>
  <c r="AF1138" i="9"/>
  <c r="AG1138" i="9" s="1"/>
  <c r="AD1131" i="9"/>
  <c r="AE1131" i="9"/>
  <c r="AH1074" i="9"/>
  <c r="AI1074" i="9"/>
  <c r="AH1043" i="9"/>
  <c r="AI1043" i="9"/>
  <c r="AG1000" i="9"/>
  <c r="AH975" i="9"/>
  <c r="AI975" i="9"/>
  <c r="AH868" i="9"/>
  <c r="AI868" i="9"/>
  <c r="AG855" i="9"/>
  <c r="AF768" i="9"/>
  <c r="AG754" i="9"/>
  <c r="AH1731" i="9"/>
  <c r="AI1731" i="9"/>
  <c r="AG1674" i="9"/>
  <c r="AD1603" i="9"/>
  <c r="AE1603" i="9"/>
  <c r="AH1551" i="9"/>
  <c r="AI1551" i="9"/>
  <c r="AH1540" i="9"/>
  <c r="AE1540" i="9" s="1"/>
  <c r="AE1526" i="9"/>
  <c r="AG1526" i="9" s="1"/>
  <c r="AI1504" i="9"/>
  <c r="AD1437" i="9"/>
  <c r="AE1437" i="9"/>
  <c r="AF1437" i="9"/>
  <c r="AD1433" i="9"/>
  <c r="AF1433" i="9"/>
  <c r="AD1389" i="9"/>
  <c r="AE1389" i="9"/>
  <c r="AF1362" i="9"/>
  <c r="AG1362" i="9" s="1"/>
  <c r="AD1362" i="9"/>
  <c r="AE1362" i="9"/>
  <c r="AI1348" i="9"/>
  <c r="AE1343" i="9"/>
  <c r="AF1343" i="9"/>
  <c r="AH1293" i="9"/>
  <c r="AH1284" i="9"/>
  <c r="AI1284" i="9"/>
  <c r="AD1278" i="9"/>
  <c r="AF1278" i="9"/>
  <c r="AH1239" i="9"/>
  <c r="AE1239" i="9" s="1"/>
  <c r="AF1233" i="9"/>
  <c r="AG1233" i="9" s="1"/>
  <c r="AD1233" i="9"/>
  <c r="AI1216" i="9"/>
  <c r="AH1216" i="9"/>
  <c r="AD1189" i="9"/>
  <c r="AE1189" i="9"/>
  <c r="AF1189" i="9"/>
  <c r="AF1089" i="9"/>
  <c r="AD1089" i="9"/>
  <c r="AH1066" i="9"/>
  <c r="AI1066" i="9"/>
  <c r="AD1004" i="9"/>
  <c r="AF1004" i="9"/>
  <c r="AD941" i="9"/>
  <c r="AE941" i="9"/>
  <c r="AG928" i="9"/>
  <c r="AH885" i="9"/>
  <c r="AI885" i="9"/>
  <c r="AF866" i="9"/>
  <c r="AD866" i="9"/>
  <c r="AD841" i="9"/>
  <c r="AE841" i="9"/>
  <c r="AF841" i="9"/>
  <c r="AG712" i="9"/>
  <c r="AD379" i="9"/>
  <c r="AE379" i="9"/>
  <c r="AF379" i="9"/>
  <c r="AG379" i="9" s="1"/>
  <c r="AH1711" i="9"/>
  <c r="AI1711" i="9"/>
  <c r="AH1568" i="9"/>
  <c r="AI1568" i="9"/>
  <c r="AD1540" i="9"/>
  <c r="AF1540" i="9"/>
  <c r="AH1508" i="9"/>
  <c r="AI1508" i="9"/>
  <c r="AI1475" i="9"/>
  <c r="AH1419" i="9"/>
  <c r="AI1419" i="9"/>
  <c r="AD1397" i="9"/>
  <c r="AF1397" i="9"/>
  <c r="AG1397" i="9" s="1"/>
  <c r="AH1376" i="9"/>
  <c r="AI1376" i="9"/>
  <c r="AE1320" i="9"/>
  <c r="AD1320" i="9"/>
  <c r="AF1320" i="9"/>
  <c r="AG1320" i="9" s="1"/>
  <c r="AE1293" i="9"/>
  <c r="AF1293" i="9"/>
  <c r="AI1258" i="9"/>
  <c r="AD1239" i="9"/>
  <c r="AF1239" i="9"/>
  <c r="AH1106" i="9"/>
  <c r="AI1106" i="9"/>
  <c r="AH1083" i="9"/>
  <c r="AI1083" i="9"/>
  <c r="AH1022" i="9"/>
  <c r="AI1022" i="9"/>
  <c r="AF1016" i="9"/>
  <c r="AG1016" i="9" s="1"/>
  <c r="AE1016" i="9"/>
  <c r="AH993" i="9"/>
  <c r="AI993" i="9"/>
  <c r="AF946" i="9"/>
  <c r="AG946" i="9" s="1"/>
  <c r="AD946" i="9"/>
  <c r="AE946" i="9"/>
  <c r="AG941" i="9"/>
  <c r="AD898" i="9"/>
  <c r="AE898" i="9"/>
  <c r="AD878" i="9"/>
  <c r="AE878" i="9"/>
  <c r="AF878" i="9"/>
  <c r="AG878" i="9" s="1"/>
  <c r="AI804" i="9"/>
  <c r="AH804" i="9"/>
  <c r="AD760" i="9"/>
  <c r="AE760" i="9"/>
  <c r="AG760" i="9" s="1"/>
  <c r="AI732" i="9"/>
  <c r="AH732" i="9"/>
  <c r="AD698" i="9"/>
  <c r="AE698" i="9"/>
  <c r="AF698" i="9"/>
  <c r="AH664" i="9"/>
  <c r="AI664" i="9"/>
  <c r="AH587" i="9"/>
  <c r="AI587" i="9"/>
  <c r="AE524" i="9"/>
  <c r="AF524" i="9"/>
  <c r="AD524" i="9"/>
  <c r="AE501" i="9"/>
  <c r="AF501" i="9"/>
  <c r="AG501" i="9" s="1"/>
  <c r="AD501" i="9"/>
  <c r="AH1691" i="9"/>
  <c r="AI1691" i="9"/>
  <c r="AF1646" i="9"/>
  <c r="AG1646" i="9" s="1"/>
  <c r="AH1628" i="9"/>
  <c r="AI1628" i="9"/>
  <c r="AI1613" i="9"/>
  <c r="AD1606" i="9"/>
  <c r="AE1606" i="9"/>
  <c r="AF1606" i="9"/>
  <c r="AF1603" i="9"/>
  <c r="AG1603" i="9" s="1"/>
  <c r="AI1595" i="9"/>
  <c r="AI1539" i="9"/>
  <c r="AI1532" i="9"/>
  <c r="AF1486" i="9"/>
  <c r="AG1486" i="9" s="1"/>
  <c r="AI1482" i="9"/>
  <c r="AI1445" i="9"/>
  <c r="AH1445" i="9"/>
  <c r="AD1418" i="9"/>
  <c r="AF1418" i="9"/>
  <c r="AG1418" i="9" s="1"/>
  <c r="AF1389" i="9"/>
  <c r="AH1375" i="9"/>
  <c r="AE1375" i="9" s="1"/>
  <c r="AI1370" i="9"/>
  <c r="AF1357" i="9"/>
  <c r="AG1357" i="9" s="1"/>
  <c r="AI1347" i="9"/>
  <c r="AD1288" i="9"/>
  <c r="AE1288" i="9"/>
  <c r="AF1288" i="9"/>
  <c r="AE1278" i="9"/>
  <c r="AI1268" i="9"/>
  <c r="AD1238" i="9"/>
  <c r="AF1238" i="9"/>
  <c r="AH1227" i="9"/>
  <c r="AI1227" i="9"/>
  <c r="AI1164" i="9"/>
  <c r="AH1164" i="9"/>
  <c r="AH1142" i="9"/>
  <c r="AI1142" i="9"/>
  <c r="AI1136" i="9"/>
  <c r="AI1113" i="9"/>
  <c r="AH1113" i="9"/>
  <c r="AH1088" i="9"/>
  <c r="AI1088" i="9"/>
  <c r="AH1028" i="9"/>
  <c r="AI1028" i="9"/>
  <c r="AD1016" i="9"/>
  <c r="AE1004" i="9"/>
  <c r="AH992" i="9"/>
  <c r="AI992" i="9"/>
  <c r="AD985" i="9"/>
  <c r="AE985" i="9"/>
  <c r="AH966" i="9"/>
  <c r="AI966" i="9"/>
  <c r="AH933" i="9"/>
  <c r="AH910" i="9"/>
  <c r="AI910" i="9"/>
  <c r="AG903" i="9"/>
  <c r="AH829" i="9"/>
  <c r="AI829" i="9"/>
  <c r="AE815" i="9"/>
  <c r="AF815" i="9"/>
  <c r="AD815" i="9"/>
  <c r="AE810" i="9"/>
  <c r="AG810" i="9" s="1"/>
  <c r="AH798" i="9"/>
  <c r="AI798" i="9"/>
  <c r="AE563" i="9"/>
  <c r="AD563" i="9"/>
  <c r="AF563" i="9"/>
  <c r="AE1646" i="9"/>
  <c r="AH1571" i="9"/>
  <c r="AI1571" i="9"/>
  <c r="AE1557" i="9"/>
  <c r="AF1557" i="9"/>
  <c r="AG1557" i="9" s="1"/>
  <c r="AH1468" i="9"/>
  <c r="AI1468" i="9"/>
  <c r="AF1375" i="9"/>
  <c r="AD1375" i="9"/>
  <c r="AG1366" i="9"/>
  <c r="AE1357" i="9"/>
  <c r="AD1287" i="9"/>
  <c r="AF1287" i="9"/>
  <c r="AG1287" i="9" s="1"/>
  <c r="AH1283" i="9"/>
  <c r="AI1283" i="9"/>
  <c r="AD1244" i="9"/>
  <c r="AE1244" i="9"/>
  <c r="AF1244" i="9"/>
  <c r="AH1226" i="9"/>
  <c r="AI1226" i="9"/>
  <c r="AI1195" i="9"/>
  <c r="AH1195" i="9"/>
  <c r="AE1112" i="9"/>
  <c r="AF1112" i="9"/>
  <c r="AG1112" i="9" s="1"/>
  <c r="AD1112" i="9"/>
  <c r="AI1040" i="9"/>
  <c r="AH1040" i="9"/>
  <c r="AI1034" i="9"/>
  <c r="AH1034" i="9"/>
  <c r="AD933" i="9"/>
  <c r="AE933" i="9"/>
  <c r="AF933" i="9"/>
  <c r="AG933" i="9" s="1"/>
  <c r="AF898" i="9"/>
  <c r="AG898" i="9" s="1"/>
  <c r="AE890" i="9"/>
  <c r="AF890" i="9"/>
  <c r="AD890" i="9"/>
  <c r="AI797" i="9"/>
  <c r="AH797" i="9"/>
  <c r="AF751" i="9"/>
  <c r="AD751" i="9"/>
  <c r="AE751" i="9"/>
  <c r="AG711" i="9"/>
  <c r="AE530" i="9"/>
  <c r="AF530" i="9"/>
  <c r="AG530" i="9" s="1"/>
  <c r="AD259" i="9"/>
  <c r="AE259" i="9"/>
  <c r="AF259" i="9"/>
  <c r="AG259" i="9" s="1"/>
  <c r="AE343" i="9"/>
  <c r="AD343" i="9"/>
  <c r="AF343" i="9"/>
  <c r="AF151" i="9"/>
  <c r="AE151" i="9"/>
  <c r="AD151" i="9"/>
  <c r="AD1371" i="9"/>
  <c r="AE1371" i="9"/>
  <c r="AG1371" i="9" s="1"/>
  <c r="AE1349" i="9"/>
  <c r="AF1349" i="9"/>
  <c r="AD1290" i="9"/>
  <c r="AE1290" i="9"/>
  <c r="AF1290" i="9"/>
  <c r="AG1290" i="9" s="1"/>
  <c r="AD1274" i="9"/>
  <c r="AF1274" i="9"/>
  <c r="AG1274" i="9" s="1"/>
  <c r="AE1262" i="9"/>
  <c r="AF1262" i="9"/>
  <c r="AG1262" i="9" s="1"/>
  <c r="AE1183" i="9"/>
  <c r="AG1183" i="9" s="1"/>
  <c r="AD1135" i="9"/>
  <c r="AE1135" i="9"/>
  <c r="AF1135" i="9"/>
  <c r="AG1135" i="9" s="1"/>
  <c r="AF1124" i="9"/>
  <c r="AE1124" i="9"/>
  <c r="AE1065" i="9"/>
  <c r="AF1065" i="9"/>
  <c r="AD1065" i="9"/>
  <c r="AD1054" i="9"/>
  <c r="AE1054" i="9"/>
  <c r="AI999" i="9"/>
  <c r="AH999" i="9"/>
  <c r="AI953" i="9"/>
  <c r="AH953" i="9"/>
  <c r="AD945" i="9"/>
  <c r="AF945" i="9"/>
  <c r="AH896" i="9"/>
  <c r="AI896" i="9"/>
  <c r="AH854" i="9"/>
  <c r="AI854" i="9"/>
  <c r="AH838" i="9"/>
  <c r="AI838" i="9"/>
  <c r="AD796" i="9"/>
  <c r="AF796" i="9"/>
  <c r="AH761" i="9"/>
  <c r="AI761" i="9"/>
  <c r="AE734" i="9"/>
  <c r="AF734" i="9"/>
  <c r="AG734" i="9" s="1"/>
  <c r="AD734" i="9"/>
  <c r="AI690" i="9"/>
  <c r="AH690" i="9"/>
  <c r="AE683" i="9"/>
  <c r="AF683" i="9"/>
  <c r="AG683" i="9" s="1"/>
  <c r="AD683" i="9"/>
  <c r="AE597" i="9"/>
  <c r="AF597" i="9"/>
  <c r="AD553" i="9"/>
  <c r="AE553" i="9"/>
  <c r="AF553" i="9"/>
  <c r="AG553" i="9" s="1"/>
  <c r="AD253" i="9"/>
  <c r="AE253" i="9"/>
  <c r="AF253" i="9"/>
  <c r="AG253" i="9" s="1"/>
  <c r="AH1306" i="9"/>
  <c r="AI1306" i="9"/>
  <c r="AD1262" i="9"/>
  <c r="AE1249" i="9"/>
  <c r="AF1249" i="9"/>
  <c r="AG1249" i="9" s="1"/>
  <c r="AD1245" i="9"/>
  <c r="AE1245" i="9"/>
  <c r="AF1245" i="9"/>
  <c r="AH1218" i="9"/>
  <c r="AI1218" i="9"/>
  <c r="AG1204" i="9"/>
  <c r="AH1173" i="9"/>
  <c r="AI1173" i="9"/>
  <c r="AE1163" i="9"/>
  <c r="AE1155" i="9"/>
  <c r="AD1155" i="9"/>
  <c r="AF1155" i="9"/>
  <c r="AG1155" i="9" s="1"/>
  <c r="AF1129" i="9"/>
  <c r="AD1129" i="9"/>
  <c r="AD1124" i="9"/>
  <c r="AD1119" i="9"/>
  <c r="AE1119" i="9"/>
  <c r="AG1119" i="9" s="1"/>
  <c r="AH1086" i="9"/>
  <c r="AI1086" i="9"/>
  <c r="AE1060" i="9"/>
  <c r="AG1060" i="9" s="1"/>
  <c r="AF1054" i="9"/>
  <c r="AG1054" i="9" s="1"/>
  <c r="AH1009" i="9"/>
  <c r="AI1009" i="9"/>
  <c r="AD981" i="9"/>
  <c r="AE981" i="9"/>
  <c r="AG981" i="9" s="1"/>
  <c r="AH976" i="9"/>
  <c r="AI976" i="9"/>
  <c r="AE945" i="9"/>
  <c r="AH929" i="9"/>
  <c r="AI929" i="9"/>
  <c r="AE913" i="9"/>
  <c r="AH907" i="9"/>
  <c r="AI907" i="9"/>
  <c r="AH753" i="9"/>
  <c r="AI753" i="9"/>
  <c r="AE662" i="9"/>
  <c r="AF662" i="9"/>
  <c r="AD662" i="9"/>
  <c r="AD597" i="9"/>
  <c r="AD507" i="9"/>
  <c r="AE507" i="9"/>
  <c r="AF507" i="9"/>
  <c r="AD337" i="9"/>
  <c r="AE337" i="9"/>
  <c r="AF337" i="9"/>
  <c r="AD876" i="9"/>
  <c r="AE876" i="9"/>
  <c r="AG864" i="9"/>
  <c r="AG835" i="9"/>
  <c r="AF759" i="9"/>
  <c r="AE759" i="9"/>
  <c r="AD731" i="9"/>
  <c r="AE731" i="9"/>
  <c r="AG701" i="9"/>
  <c r="AH609" i="9"/>
  <c r="AI609" i="9"/>
  <c r="AE519" i="9"/>
  <c r="AF519" i="9"/>
  <c r="AD519" i="9"/>
  <c r="AE398" i="9"/>
  <c r="AF398" i="9"/>
  <c r="AD398" i="9"/>
  <c r="AE383" i="9"/>
  <c r="AD383" i="9"/>
  <c r="AF383" i="9"/>
  <c r="AH368" i="9"/>
  <c r="AI368" i="9"/>
  <c r="AH141" i="9"/>
  <c r="AI141" i="9"/>
  <c r="AH1396" i="9"/>
  <c r="AI1396" i="9"/>
  <c r="AH1316" i="9"/>
  <c r="AI1316" i="9"/>
  <c r="AD1300" i="9"/>
  <c r="AE1300" i="9"/>
  <c r="AI1273" i="9"/>
  <c r="AH1273" i="9"/>
  <c r="AH1203" i="9"/>
  <c r="AI1203" i="9"/>
  <c r="AH1143" i="9"/>
  <c r="AI1143" i="9"/>
  <c r="AD1105" i="9"/>
  <c r="AE1105" i="9"/>
  <c r="AF1105" i="9"/>
  <c r="AE1096" i="9"/>
  <c r="AF1096" i="9"/>
  <c r="AF1069" i="9"/>
  <c r="AG1069" i="9" s="1"/>
  <c r="AD1069" i="9"/>
  <c r="AE1007" i="9"/>
  <c r="AG1007" i="9" s="1"/>
  <c r="AD1007" i="9"/>
  <c r="AD967" i="9"/>
  <c r="AE967" i="9"/>
  <c r="AF967" i="9"/>
  <c r="AG967" i="9" s="1"/>
  <c r="AF876" i="9"/>
  <c r="AG876" i="9" s="1"/>
  <c r="AD857" i="9"/>
  <c r="AE857" i="9"/>
  <c r="AD759" i="9"/>
  <c r="AG750" i="9"/>
  <c r="AD652" i="9"/>
  <c r="AE652" i="9"/>
  <c r="AE487" i="9"/>
  <c r="AF487" i="9"/>
  <c r="AG487" i="9" s="1"/>
  <c r="AI459" i="9"/>
  <c r="AH459" i="9"/>
  <c r="AH445" i="9"/>
  <c r="AI445" i="9"/>
  <c r="AH317" i="9"/>
  <c r="AI317" i="9"/>
  <c r="AH251" i="9"/>
  <c r="AI251" i="9"/>
  <c r="AD1563" i="9"/>
  <c r="AE1563" i="9"/>
  <c r="AG1563" i="9" s="1"/>
  <c r="AH1511" i="9"/>
  <c r="AI1511" i="9"/>
  <c r="AD1428" i="9"/>
  <c r="AE1428" i="9"/>
  <c r="AF1428" i="9"/>
  <c r="AG1428" i="9" s="1"/>
  <c r="AD1395" i="9"/>
  <c r="AE1395" i="9"/>
  <c r="AG1395" i="9" s="1"/>
  <c r="AH1355" i="9"/>
  <c r="AI1355" i="9"/>
  <c r="AH1332" i="9"/>
  <c r="AI1332" i="9"/>
  <c r="AD1202" i="9"/>
  <c r="AE1202" i="9"/>
  <c r="AE1153" i="9"/>
  <c r="AF1153" i="9"/>
  <c r="AG1084" i="9"/>
  <c r="AE1069" i="9"/>
  <c r="AE1047" i="9"/>
  <c r="AG1047" i="9" s="1"/>
  <c r="AH911" i="9"/>
  <c r="AI911" i="9"/>
  <c r="AH904" i="9"/>
  <c r="AI904" i="9"/>
  <c r="AI886" i="9"/>
  <c r="AD811" i="9"/>
  <c r="AE811" i="9"/>
  <c r="AF811" i="9"/>
  <c r="AG811" i="9" s="1"/>
  <c r="AF731" i="9"/>
  <c r="AG731" i="9" s="1"/>
  <c r="AI718" i="9"/>
  <c r="AH693" i="9"/>
  <c r="AI693" i="9"/>
  <c r="AH1488" i="9"/>
  <c r="AI1488" i="9"/>
  <c r="AD1331" i="9"/>
  <c r="AE1331" i="9"/>
  <c r="AG1331" i="9" s="1"/>
  <c r="AD1323" i="9"/>
  <c r="AE1323" i="9"/>
  <c r="AF1300" i="9"/>
  <c r="AH1252" i="9"/>
  <c r="AI1252" i="9"/>
  <c r="AG1122" i="9"/>
  <c r="AH1076" i="9"/>
  <c r="AI1076" i="9"/>
  <c r="AH979" i="9"/>
  <c r="AI979" i="9"/>
  <c r="AH950" i="9"/>
  <c r="AI950" i="9"/>
  <c r="AH871" i="9"/>
  <c r="AI871" i="9"/>
  <c r="AF857" i="9"/>
  <c r="AG857" i="9" s="1"/>
  <c r="AD852" i="9"/>
  <c r="AF852" i="9"/>
  <c r="AH846" i="9"/>
  <c r="AI846" i="9"/>
  <c r="AE834" i="9"/>
  <c r="AF834" i="9"/>
  <c r="AD834" i="9"/>
  <c r="AD738" i="9"/>
  <c r="AE738" i="9"/>
  <c r="AF738" i="9"/>
  <c r="AF652" i="9"/>
  <c r="AD487" i="9"/>
  <c r="AD177" i="9"/>
  <c r="AE177" i="9"/>
  <c r="AF177" i="9"/>
  <c r="AG177" i="9" s="1"/>
  <c r="AH915" i="9"/>
  <c r="AI915" i="9"/>
  <c r="AD877" i="9"/>
  <c r="AE877" i="9"/>
  <c r="AD864" i="9"/>
  <c r="AH845" i="9"/>
  <c r="AI845" i="9"/>
  <c r="AE787" i="9"/>
  <c r="AG787" i="9" s="1"/>
  <c r="AH783" i="9"/>
  <c r="AI783" i="9"/>
  <c r="AI777" i="9"/>
  <c r="AH777" i="9"/>
  <c r="AI756" i="9"/>
  <c r="AD746" i="9"/>
  <c r="AE746" i="9"/>
  <c r="AF746" i="9"/>
  <c r="AG746" i="9" s="1"/>
  <c r="AD712" i="9"/>
  <c r="AE712" i="9"/>
  <c r="AH703" i="9"/>
  <c r="AI703" i="9"/>
  <c r="AF679" i="9"/>
  <c r="AD679" i="9"/>
  <c r="AE679" i="9"/>
  <c r="AG674" i="9"/>
  <c r="AF574" i="9"/>
  <c r="AD574" i="9"/>
  <c r="AH386" i="9"/>
  <c r="AI386" i="9"/>
  <c r="AH56" i="9"/>
  <c r="AI56" i="9"/>
  <c r="AD1018" i="9"/>
  <c r="AE1018" i="9"/>
  <c r="AG1018" i="9" s="1"/>
  <c r="AH983" i="9"/>
  <c r="AI983" i="9"/>
  <c r="AF891" i="9"/>
  <c r="AE891" i="9"/>
  <c r="AE782" i="9"/>
  <c r="AF782" i="9"/>
  <c r="AD782" i="9"/>
  <c r="AD776" i="9"/>
  <c r="AF776" i="9"/>
  <c r="AG776" i="9" s="1"/>
  <c r="AD745" i="9"/>
  <c r="AE745" i="9"/>
  <c r="AF745" i="9"/>
  <c r="AG740" i="9"/>
  <c r="AH685" i="9"/>
  <c r="AI685" i="9"/>
  <c r="AE663" i="9"/>
  <c r="AF663" i="9"/>
  <c r="AD663" i="9"/>
  <c r="AH639" i="9"/>
  <c r="AI639" i="9"/>
  <c r="AH593" i="9"/>
  <c r="AI593" i="9"/>
  <c r="AG505" i="9"/>
  <c r="AI418" i="9"/>
  <c r="AH418" i="9"/>
  <c r="AI254" i="9"/>
  <c r="AH254" i="9"/>
  <c r="AD1095" i="9"/>
  <c r="AE1095" i="9"/>
  <c r="AF1095" i="9"/>
  <c r="AG1095" i="9" s="1"/>
  <c r="AH1091" i="9"/>
  <c r="AI1091" i="9"/>
  <c r="AH825" i="9"/>
  <c r="AI825" i="9"/>
  <c r="AD787" i="9"/>
  <c r="AE750" i="9"/>
  <c r="AE707" i="9"/>
  <c r="AG707" i="9" s="1"/>
  <c r="AD701" i="9"/>
  <c r="AE701" i="9"/>
  <c r="AD668" i="9"/>
  <c r="AE668" i="9"/>
  <c r="AG668" i="9" s="1"/>
  <c r="AE586" i="9"/>
  <c r="AF586" i="9"/>
  <c r="AH554" i="9"/>
  <c r="AI554" i="9"/>
  <c r="AH1190" i="9"/>
  <c r="AI1190" i="9"/>
  <c r="AH1137" i="9"/>
  <c r="AI1137" i="9"/>
  <c r="AG1021" i="9"/>
  <c r="AH995" i="9"/>
  <c r="AI995" i="9"/>
  <c r="AH986" i="9"/>
  <c r="AI986" i="9"/>
  <c r="AD977" i="9"/>
  <c r="AE977" i="9"/>
  <c r="AF977" i="9"/>
  <c r="AG977" i="9" s="1"/>
  <c r="AE964" i="9"/>
  <c r="AG964" i="9" s="1"/>
  <c r="AI960" i="9"/>
  <c r="AH960" i="9"/>
  <c r="AD884" i="9"/>
  <c r="AE884" i="9"/>
  <c r="AG884" i="9" s="1"/>
  <c r="AD880" i="9"/>
  <c r="AE880" i="9"/>
  <c r="AG880" i="9" s="1"/>
  <c r="AE867" i="9"/>
  <c r="AF867" i="9"/>
  <c r="AG867" i="9" s="1"/>
  <c r="AD862" i="9"/>
  <c r="AE862" i="9"/>
  <c r="AF862" i="9"/>
  <c r="AI848" i="9"/>
  <c r="AH824" i="9"/>
  <c r="AI824" i="9"/>
  <c r="AE795" i="9"/>
  <c r="AF795" i="9"/>
  <c r="AG795" i="9" s="1"/>
  <c r="AD795" i="9"/>
  <c r="AH780" i="9"/>
  <c r="AI780" i="9"/>
  <c r="AI770" i="9"/>
  <c r="AH770" i="9"/>
  <c r="AE654" i="9"/>
  <c r="AF654" i="9"/>
  <c r="AD654" i="9"/>
  <c r="AE464" i="9"/>
  <c r="AF464" i="9"/>
  <c r="AD464" i="9"/>
  <c r="AG458" i="9"/>
  <c r="AH424" i="9"/>
  <c r="AI424" i="9"/>
  <c r="AD325" i="9"/>
  <c r="AF325" i="9"/>
  <c r="AG325" i="9" s="1"/>
  <c r="AH318" i="9"/>
  <c r="AI318" i="9"/>
  <c r="AD1098" i="9"/>
  <c r="AE1098" i="9"/>
  <c r="AF1098" i="9"/>
  <c r="AI1055" i="9"/>
  <c r="AH1055" i="9"/>
  <c r="AD1033" i="9"/>
  <c r="AE1033" i="9"/>
  <c r="AH1029" i="9"/>
  <c r="AI1029" i="9"/>
  <c r="AD998" i="9"/>
  <c r="AE998" i="9"/>
  <c r="AG989" i="9"/>
  <c r="AI942" i="9"/>
  <c r="AH942" i="9"/>
  <c r="AH899" i="9"/>
  <c r="AI899" i="9"/>
  <c r="AD774" i="9"/>
  <c r="AE774" i="9"/>
  <c r="AF774" i="9"/>
  <c r="AE769" i="9"/>
  <c r="AF769" i="9"/>
  <c r="AG769" i="9" s="1"/>
  <c r="AG737" i="9"/>
  <c r="AG547" i="9"/>
  <c r="AF513" i="9"/>
  <c r="AD513" i="9"/>
  <c r="AD430" i="9"/>
  <c r="AE430" i="9"/>
  <c r="AF430" i="9"/>
  <c r="AG430" i="9" s="1"/>
  <c r="AF373" i="9"/>
  <c r="AG373" i="9" s="1"/>
  <c r="AD373" i="9"/>
  <c r="AE373" i="9"/>
  <c r="AE91" i="9"/>
  <c r="AF91" i="9"/>
  <c r="AG91" i="9" s="1"/>
  <c r="AD91" i="9"/>
  <c r="AE1196" i="9"/>
  <c r="AF1196" i="9"/>
  <c r="AD1174" i="9"/>
  <c r="AE1174" i="9"/>
  <c r="AF1174" i="9"/>
  <c r="AG1174" i="9" s="1"/>
  <c r="AD1159" i="9"/>
  <c r="AE1159" i="9"/>
  <c r="AF1159" i="9"/>
  <c r="AG1159" i="9" s="1"/>
  <c r="AD1147" i="9"/>
  <c r="AE1147" i="9"/>
  <c r="AF1147" i="9"/>
  <c r="AD1115" i="9"/>
  <c r="AE1115" i="9"/>
  <c r="AF1115" i="9"/>
  <c r="AD1110" i="9"/>
  <c r="AE1110" i="9"/>
  <c r="AF1110" i="9"/>
  <c r="AG1110" i="9" s="1"/>
  <c r="AE1072" i="9"/>
  <c r="AF1072" i="9"/>
  <c r="AD1072" i="9"/>
  <c r="AD1067" i="9"/>
  <c r="AF1067" i="9"/>
  <c r="AD1058" i="9"/>
  <c r="AE1058" i="9"/>
  <c r="AF1050" i="9"/>
  <c r="AG1050" i="9" s="1"/>
  <c r="AD1015" i="9"/>
  <c r="AE1015" i="9"/>
  <c r="AF1015" i="9"/>
  <c r="AG1015" i="9" s="1"/>
  <c r="AF998" i="9"/>
  <c r="AG998" i="9" s="1"/>
  <c r="AE962" i="9"/>
  <c r="AD954" i="9"/>
  <c r="AE954" i="9"/>
  <c r="AF954" i="9"/>
  <c r="AG954" i="9" s="1"/>
  <c r="AI922" i="9"/>
  <c r="AH922" i="9"/>
  <c r="AH879" i="9"/>
  <c r="AI879" i="9"/>
  <c r="AF851" i="9"/>
  <c r="AD851" i="9"/>
  <c r="AE851" i="9"/>
  <c r="AI842" i="9"/>
  <c r="AH842" i="9"/>
  <c r="AD817" i="9"/>
  <c r="AF817" i="9"/>
  <c r="AD808" i="9"/>
  <c r="AE808" i="9"/>
  <c r="AF808" i="9"/>
  <c r="AH789" i="9"/>
  <c r="AI789" i="9"/>
  <c r="AF784" i="9"/>
  <c r="AG784" i="9" s="1"/>
  <c r="AH726" i="9"/>
  <c r="AI726" i="9"/>
  <c r="AD714" i="9"/>
  <c r="AE714" i="9"/>
  <c r="AF714" i="9"/>
  <c r="AG714" i="9" s="1"/>
  <c r="AD635" i="9"/>
  <c r="AE635" i="9"/>
  <c r="AF635" i="9"/>
  <c r="AG630" i="9"/>
  <c r="AD618" i="9"/>
  <c r="AE618" i="9"/>
  <c r="AF618" i="9"/>
  <c r="AE606" i="9"/>
  <c r="AD606" i="9"/>
  <c r="AD594" i="9"/>
  <c r="AE594" i="9"/>
  <c r="AD589" i="9"/>
  <c r="AF589" i="9"/>
  <c r="AG589" i="9" s="1"/>
  <c r="AE589" i="9"/>
  <c r="AE512" i="9"/>
  <c r="AF512" i="9"/>
  <c r="AD512" i="9"/>
  <c r="AI353" i="9"/>
  <c r="AH353" i="9"/>
  <c r="AD1411" i="9"/>
  <c r="AE1411" i="9"/>
  <c r="AG1411" i="9" s="1"/>
  <c r="AH1359" i="9"/>
  <c r="AI1359" i="9"/>
  <c r="AD1253" i="9"/>
  <c r="AG1253" i="9" s="1"/>
  <c r="AD1222" i="9"/>
  <c r="AE1222" i="9"/>
  <c r="AD1196" i="9"/>
  <c r="AH1046" i="9"/>
  <c r="AI1046" i="9"/>
  <c r="AI1032" i="9"/>
  <c r="AH1032" i="9"/>
  <c r="AD958" i="9"/>
  <c r="AE958" i="9"/>
  <c r="AF958" i="9"/>
  <c r="AD906" i="9"/>
  <c r="AE906" i="9"/>
  <c r="AG906" i="9" s="1"/>
  <c r="AD887" i="9"/>
  <c r="AE887" i="9"/>
  <c r="AF887" i="9"/>
  <c r="AH864" i="9"/>
  <c r="AE864" i="9" s="1"/>
  <c r="AH803" i="9"/>
  <c r="AI803" i="9"/>
  <c r="AI735" i="9"/>
  <c r="AH709" i="9"/>
  <c r="AI709" i="9"/>
  <c r="AH704" i="9"/>
  <c r="AI704" i="9"/>
  <c r="AH687" i="9"/>
  <c r="AI687" i="9"/>
  <c r="AG675" i="9"/>
  <c r="AI670" i="9"/>
  <c r="AH670" i="9"/>
  <c r="AD658" i="9"/>
  <c r="AE658" i="9"/>
  <c r="AF658" i="9"/>
  <c r="AD646" i="9"/>
  <c r="AE646" i="9"/>
  <c r="AF646" i="9"/>
  <c r="AF594" i="9"/>
  <c r="AG594" i="9" s="1"/>
  <c r="AE582" i="9"/>
  <c r="AF582" i="9"/>
  <c r="AD582" i="9"/>
  <c r="AH97" i="9"/>
  <c r="AI97" i="9"/>
  <c r="AD83" i="9"/>
  <c r="AF83" i="9"/>
  <c r="AE83" i="9"/>
  <c r="AH1336" i="9"/>
  <c r="AI1336" i="9"/>
  <c r="AH1170" i="9"/>
  <c r="AI1170" i="9"/>
  <c r="AD1162" i="9"/>
  <c r="AE1162" i="9"/>
  <c r="AH1127" i="9"/>
  <c r="AI1127" i="9"/>
  <c r="AE1067" i="9"/>
  <c r="AF1058" i="9"/>
  <c r="AG1058" i="9" s="1"/>
  <c r="AF1041" i="9"/>
  <c r="AF962" i="9"/>
  <c r="AH936" i="9"/>
  <c r="AI936" i="9"/>
  <c r="AF931" i="9"/>
  <c r="AD931" i="9"/>
  <c r="AE931" i="9"/>
  <c r="AH927" i="9"/>
  <c r="AI927" i="9"/>
  <c r="AD901" i="9"/>
  <c r="AE901" i="9"/>
  <c r="AI892" i="9"/>
  <c r="AD855" i="9"/>
  <c r="AE855" i="9"/>
  <c r="AH836" i="9"/>
  <c r="AI836" i="9"/>
  <c r="AF831" i="9"/>
  <c r="AD831" i="9"/>
  <c r="AE817" i="9"/>
  <c r="AF802" i="9"/>
  <c r="AG802" i="9" s="1"/>
  <c r="AD802" i="9"/>
  <c r="AE802" i="9"/>
  <c r="AH764" i="9"/>
  <c r="AI764" i="9"/>
  <c r="AH747" i="9"/>
  <c r="AI747" i="9"/>
  <c r="AD725" i="9"/>
  <c r="AE725" i="9"/>
  <c r="AF725" i="9"/>
  <c r="AF719" i="9"/>
  <c r="AD719" i="9"/>
  <c r="AE719" i="9"/>
  <c r="AD686" i="9"/>
  <c r="AE686" i="9"/>
  <c r="AF686" i="9"/>
  <c r="AG686" i="9" s="1"/>
  <c r="AD651" i="9"/>
  <c r="AE651" i="9"/>
  <c r="AF651" i="9"/>
  <c r="AG634" i="9"/>
  <c r="AF629" i="9"/>
  <c r="AE629" i="9"/>
  <c r="AF606" i="9"/>
  <c r="AD600" i="9"/>
  <c r="AE600" i="9"/>
  <c r="AF600" i="9"/>
  <c r="AG600" i="9" s="1"/>
  <c r="AI551" i="9"/>
  <c r="AH551" i="9"/>
  <c r="AH527" i="9"/>
  <c r="AI527" i="9"/>
  <c r="AD57" i="9"/>
  <c r="AF57" i="9"/>
  <c r="AE57" i="9"/>
  <c r="AD1391" i="9"/>
  <c r="AE1391" i="9"/>
  <c r="AG1391" i="9" s="1"/>
  <c r="AH1339" i="9"/>
  <c r="AI1339" i="9"/>
  <c r="AE1256" i="9"/>
  <c r="AF1256" i="9"/>
  <c r="AD1256" i="9"/>
  <c r="AG1101" i="9"/>
  <c r="AD1062" i="9"/>
  <c r="AE1062" i="9"/>
  <c r="AF1062" i="9"/>
  <c r="AG1062" i="9" s="1"/>
  <c r="AF1049" i="9"/>
  <c r="AD1049" i="9"/>
  <c r="AE1041" i="9"/>
  <c r="AD1014" i="9"/>
  <c r="AE1014" i="9"/>
  <c r="AD962" i="9"/>
  <c r="AD935" i="9"/>
  <c r="AF935" i="9"/>
  <c r="AG935" i="9" s="1"/>
  <c r="AH926" i="9"/>
  <c r="AI926" i="9"/>
  <c r="AH921" i="9"/>
  <c r="AI921" i="9"/>
  <c r="AE874" i="9"/>
  <c r="AF874" i="9"/>
  <c r="AI822" i="9"/>
  <c r="AH822" i="9"/>
  <c r="AD812" i="9"/>
  <c r="AE812" i="9"/>
  <c r="AF812" i="9"/>
  <c r="AF724" i="9"/>
  <c r="AE724" i="9"/>
  <c r="AD629" i="9"/>
  <c r="AH562" i="9"/>
  <c r="AI562" i="9"/>
  <c r="AG511" i="9"/>
  <c r="AF402" i="9"/>
  <c r="AE402" i="9"/>
  <c r="AD370" i="9"/>
  <c r="AG370" i="9" s="1"/>
  <c r="AE370" i="9"/>
  <c r="AG468" i="9"/>
  <c r="AI34" i="9"/>
  <c r="AH34" i="9"/>
  <c r="AD497" i="9"/>
  <c r="AE497" i="9"/>
  <c r="AF497" i="9"/>
  <c r="AG497" i="9" s="1"/>
  <c r="AF440" i="9"/>
  <c r="AD440" i="9"/>
  <c r="AE440" i="9"/>
  <c r="AG429" i="9"/>
  <c r="AD186" i="9"/>
  <c r="AF186" i="9"/>
  <c r="AE186" i="9"/>
  <c r="AH419" i="9"/>
  <c r="AI419" i="9"/>
  <c r="AH346" i="9"/>
  <c r="AI346" i="9"/>
  <c r="AD697" i="9"/>
  <c r="AE697" i="9"/>
  <c r="AF697" i="9"/>
  <c r="AG697" i="9" s="1"/>
  <c r="AE682" i="9"/>
  <c r="AF682" i="9"/>
  <c r="AD682" i="9"/>
  <c r="AE602" i="9"/>
  <c r="AF602" i="9"/>
  <c r="AG602" i="9" s="1"/>
  <c r="AD602" i="9"/>
  <c r="AG557" i="9"/>
  <c r="AD525" i="9"/>
  <c r="AE525" i="9"/>
  <c r="AG525" i="9" s="1"/>
  <c r="AD486" i="9"/>
  <c r="AE486" i="9"/>
  <c r="AF486" i="9"/>
  <c r="AG486" i="9" s="1"/>
  <c r="AF479" i="9"/>
  <c r="AG479" i="9" s="1"/>
  <c r="AD479" i="9"/>
  <c r="AE479" i="9"/>
  <c r="AD452" i="9"/>
  <c r="AF452" i="9"/>
  <c r="AG452" i="9" s="1"/>
  <c r="AH416" i="9"/>
  <c r="AI416" i="9"/>
  <c r="AH385" i="9"/>
  <c r="AI385" i="9"/>
  <c r="AD306" i="9"/>
  <c r="AE306" i="9"/>
  <c r="AF306" i="9"/>
  <c r="AG306" i="9" s="1"/>
  <c r="AH617" i="9"/>
  <c r="AI617" i="9"/>
  <c r="AH585" i="9"/>
  <c r="AI585" i="9"/>
  <c r="AE425" i="9"/>
  <c r="AF425" i="9"/>
  <c r="AG425" i="9" s="1"/>
  <c r="AD425" i="9"/>
  <c r="AG111" i="9"/>
  <c r="AD1059" i="9"/>
  <c r="AE1059" i="9"/>
  <c r="AH1052" i="9"/>
  <c r="AI1052" i="9"/>
  <c r="AG969" i="9"/>
  <c r="AD909" i="9"/>
  <c r="AE909" i="9"/>
  <c r="AF909" i="9"/>
  <c r="AG909" i="9" s="1"/>
  <c r="AH893" i="9"/>
  <c r="AI893" i="9"/>
  <c r="AD859" i="9"/>
  <c r="AE859" i="9"/>
  <c r="AF859" i="9"/>
  <c r="AG859" i="9" s="1"/>
  <c r="AE826" i="9"/>
  <c r="AF826" i="9"/>
  <c r="AG826" i="9" s="1"/>
  <c r="AH752" i="9"/>
  <c r="AI752" i="9"/>
  <c r="AH739" i="9"/>
  <c r="AI739" i="9"/>
  <c r="AH676" i="9"/>
  <c r="AI676" i="9"/>
  <c r="AG640" i="9"/>
  <c r="AE572" i="9"/>
  <c r="AF572" i="9"/>
  <c r="AD572" i="9"/>
  <c r="AD516" i="9"/>
  <c r="AE516" i="9"/>
  <c r="AF516" i="9"/>
  <c r="AG516" i="9" s="1"/>
  <c r="AE463" i="9"/>
  <c r="AF463" i="9"/>
  <c r="AD463" i="9"/>
  <c r="AI413" i="9"/>
  <c r="AH413" i="9"/>
  <c r="AH272" i="9"/>
  <c r="AI272" i="9"/>
  <c r="AD245" i="9"/>
  <c r="AE245" i="9"/>
  <c r="AF245" i="9"/>
  <c r="AH82" i="9"/>
  <c r="AI82" i="9"/>
  <c r="AH1207" i="9"/>
  <c r="AI1207" i="9"/>
  <c r="AH996" i="9"/>
  <c r="AI996" i="9"/>
  <c r="AD969" i="9"/>
  <c r="AH918" i="9"/>
  <c r="AI918" i="9"/>
  <c r="AH905" i="9"/>
  <c r="AI905" i="9"/>
  <c r="AH781" i="9"/>
  <c r="AI781" i="9"/>
  <c r="AH656" i="9"/>
  <c r="AI656" i="9"/>
  <c r="AG650" i="9"/>
  <c r="AD645" i="9"/>
  <c r="AE645" i="9"/>
  <c r="AF645" i="9"/>
  <c r="AG645" i="9" s="1"/>
  <c r="AD640" i="9"/>
  <c r="AD566" i="9"/>
  <c r="AE566" i="9"/>
  <c r="AD550" i="9"/>
  <c r="AE550" i="9"/>
  <c r="AG550" i="9" s="1"/>
  <c r="AH499" i="9"/>
  <c r="AI499" i="9"/>
  <c r="AF490" i="9"/>
  <c r="AE490" i="9"/>
  <c r="AD490" i="9"/>
  <c r="AE483" i="9"/>
  <c r="AF483" i="9"/>
  <c r="AF422" i="9"/>
  <c r="AD422" i="9"/>
  <c r="AF266" i="9"/>
  <c r="AG266" i="9" s="1"/>
  <c r="AD266" i="9"/>
  <c r="AE266" i="9"/>
  <c r="AF166" i="9"/>
  <c r="AE166" i="9"/>
  <c r="AD166" i="9"/>
  <c r="AH80" i="9"/>
  <c r="AI80" i="9"/>
  <c r="AH1210" i="9"/>
  <c r="AI1210" i="9"/>
  <c r="AI1140" i="9"/>
  <c r="AH1140" i="9"/>
  <c r="AD1121" i="9"/>
  <c r="AE1121" i="9"/>
  <c r="AF1121" i="9"/>
  <c r="AH1114" i="9"/>
  <c r="AI1114" i="9"/>
  <c r="AH1063" i="9"/>
  <c r="AI1063" i="9"/>
  <c r="AF1059" i="9"/>
  <c r="AF1010" i="9"/>
  <c r="AG1010" i="9" s="1"/>
  <c r="AH1006" i="9"/>
  <c r="AI1006" i="9"/>
  <c r="AF984" i="9"/>
  <c r="AG984" i="9" s="1"/>
  <c r="AF913" i="9"/>
  <c r="AG913" i="9" s="1"/>
  <c r="AH897" i="9"/>
  <c r="AI897" i="9"/>
  <c r="AF863" i="9"/>
  <c r="AG863" i="9" s="1"/>
  <c r="AH821" i="9"/>
  <c r="AI821" i="9"/>
  <c r="AD785" i="9"/>
  <c r="AE785" i="9"/>
  <c r="AF785" i="9"/>
  <c r="AG785" i="9" s="1"/>
  <c r="AD771" i="9"/>
  <c r="AE771" i="9"/>
  <c r="AE762" i="9"/>
  <c r="AF762" i="9"/>
  <c r="AG762" i="9" s="1"/>
  <c r="AE723" i="9"/>
  <c r="AF723" i="9"/>
  <c r="AD723" i="9"/>
  <c r="AH695" i="9"/>
  <c r="AI695" i="9"/>
  <c r="AE555" i="9"/>
  <c r="AF555" i="9"/>
  <c r="AD555" i="9"/>
  <c r="AI545" i="9"/>
  <c r="AH545" i="9"/>
  <c r="AD509" i="9"/>
  <c r="AE509" i="9"/>
  <c r="AF509" i="9"/>
  <c r="AD483" i="9"/>
  <c r="AH476" i="9"/>
  <c r="AI476" i="9"/>
  <c r="AH442" i="9"/>
  <c r="AI442" i="9"/>
  <c r="AH302" i="9"/>
  <c r="AI302" i="9"/>
  <c r="AE181" i="9"/>
  <c r="AF181" i="9"/>
  <c r="AD181" i="9"/>
  <c r="AI159" i="9"/>
  <c r="AH159" i="9"/>
  <c r="AG124" i="9"/>
  <c r="AE115" i="9"/>
  <c r="AD115" i="9"/>
  <c r="AE65" i="9"/>
  <c r="AF65" i="9"/>
  <c r="AG65" i="9" s="1"/>
  <c r="AH1187" i="9"/>
  <c r="AI1187" i="9"/>
  <c r="AH1103" i="9"/>
  <c r="AI1103" i="9"/>
  <c r="AE1010" i="9"/>
  <c r="AD980" i="9"/>
  <c r="AE980" i="9"/>
  <c r="AF980" i="9"/>
  <c r="AG980" i="9" s="1"/>
  <c r="AH973" i="9"/>
  <c r="AI973" i="9"/>
  <c r="AE934" i="9"/>
  <c r="AF934" i="9"/>
  <c r="AD934" i="9"/>
  <c r="AD858" i="9"/>
  <c r="AE858" i="9"/>
  <c r="AG858" i="9" s="1"/>
  <c r="AD820" i="9"/>
  <c r="AE820" i="9"/>
  <c r="AG820" i="9" s="1"/>
  <c r="AD799" i="9"/>
  <c r="AE799" i="9"/>
  <c r="AG799" i="9" s="1"/>
  <c r="AD705" i="9"/>
  <c r="AE705" i="9"/>
  <c r="AF705" i="9"/>
  <c r="AH666" i="9"/>
  <c r="AI666" i="9"/>
  <c r="AI610" i="9"/>
  <c r="AH610" i="9"/>
  <c r="AF599" i="9"/>
  <c r="AE599" i="9"/>
  <c r="AH578" i="9"/>
  <c r="AI578" i="9"/>
  <c r="AF566" i="9"/>
  <c r="AF522" i="9"/>
  <c r="AG522" i="9" s="1"/>
  <c r="AI504" i="9"/>
  <c r="AD489" i="9"/>
  <c r="AE489" i="9"/>
  <c r="AF489" i="9"/>
  <c r="AG489" i="9" s="1"/>
  <c r="AE301" i="9"/>
  <c r="AF301" i="9"/>
  <c r="AD301" i="9"/>
  <c r="AD265" i="9"/>
  <c r="AE265" i="9"/>
  <c r="AF265" i="9"/>
  <c r="AD223" i="9"/>
  <c r="AF223" i="9"/>
  <c r="AG223" i="9" s="1"/>
  <c r="AE223" i="9"/>
  <c r="AH193" i="9"/>
  <c r="AI193" i="9"/>
  <c r="AF115" i="9"/>
  <c r="AD65" i="9"/>
  <c r="AH624" i="9"/>
  <c r="AI624" i="9"/>
  <c r="AH590" i="9"/>
  <c r="AE590" i="9" s="1"/>
  <c r="AG590" i="9" s="1"/>
  <c r="AH560" i="9"/>
  <c r="AI560" i="9"/>
  <c r="AF538" i="9"/>
  <c r="AD520" i="9"/>
  <c r="AG520" i="9" s="1"/>
  <c r="AF515" i="9"/>
  <c r="AD515" i="9"/>
  <c r="AE515" i="9"/>
  <c r="AD450" i="9"/>
  <c r="AG410" i="9"/>
  <c r="AG389" i="9"/>
  <c r="AH345" i="9"/>
  <c r="AI345" i="9"/>
  <c r="AE296" i="9"/>
  <c r="AF296" i="9"/>
  <c r="AG296" i="9" s="1"/>
  <c r="AD167" i="9"/>
  <c r="AE167" i="9"/>
  <c r="AF167" i="9"/>
  <c r="AG167" i="9" s="1"/>
  <c r="AE105" i="9"/>
  <c r="AF105" i="9"/>
  <c r="AD105" i="9"/>
  <c r="AF98" i="9"/>
  <c r="AD98" i="9"/>
  <c r="AE41" i="9"/>
  <c r="AF41" i="9"/>
  <c r="AG41" i="9" s="1"/>
  <c r="AD41" i="9"/>
  <c r="AH496" i="9"/>
  <c r="AI496" i="9"/>
  <c r="AH417" i="9"/>
  <c r="AI417" i="9"/>
  <c r="AI279" i="9"/>
  <c r="AH279" i="9"/>
  <c r="AD215" i="9"/>
  <c r="AE215" i="9"/>
  <c r="AF215" i="9"/>
  <c r="AG215" i="9" s="1"/>
  <c r="AH603" i="9"/>
  <c r="AI603" i="9"/>
  <c r="AH564" i="9"/>
  <c r="AI564" i="9"/>
  <c r="AE529" i="9"/>
  <c r="AG529" i="9" s="1"/>
  <c r="AG482" i="9"/>
  <c r="AD449" i="9"/>
  <c r="AG449" i="9" s="1"/>
  <c r="AI228" i="9"/>
  <c r="AH228" i="9"/>
  <c r="AD165" i="9"/>
  <c r="AE165" i="9"/>
  <c r="AG165" i="9" s="1"/>
  <c r="AG39" i="9"/>
  <c r="AE622" i="9"/>
  <c r="AF622" i="9"/>
  <c r="AD622" i="9"/>
  <c r="AH523" i="9"/>
  <c r="AI523" i="9"/>
  <c r="AD482" i="9"/>
  <c r="AD439" i="9"/>
  <c r="AE439" i="9"/>
  <c r="AF439" i="9"/>
  <c r="AD421" i="9"/>
  <c r="AE421" i="9"/>
  <c r="AG421" i="9" s="1"/>
  <c r="AI393" i="9"/>
  <c r="AH393" i="9"/>
  <c r="AD372" i="9"/>
  <c r="AE372" i="9"/>
  <c r="AG372" i="9" s="1"/>
  <c r="AD365" i="9"/>
  <c r="AE365" i="9"/>
  <c r="AF365" i="9"/>
  <c r="AG365" i="9" s="1"/>
  <c r="AI332" i="9"/>
  <c r="AH332" i="9"/>
  <c r="AI234" i="9"/>
  <c r="AH234" i="9"/>
  <c r="AF158" i="9"/>
  <c r="AG158" i="9" s="1"/>
  <c r="AD158" i="9"/>
  <c r="AE158" i="9"/>
  <c r="AG110" i="9"/>
  <c r="AH81" i="9"/>
  <c r="AI81" i="9"/>
  <c r="AD23" i="9"/>
  <c r="AE23" i="9"/>
  <c r="AF23" i="9"/>
  <c r="AG23" i="9" s="1"/>
  <c r="AI902" i="9"/>
  <c r="AH902" i="9"/>
  <c r="AH763" i="9"/>
  <c r="AI763" i="9"/>
  <c r="AI758" i="9"/>
  <c r="AH713" i="9"/>
  <c r="AI713" i="9"/>
  <c r="AD688" i="9"/>
  <c r="AE688" i="9"/>
  <c r="AH655" i="9"/>
  <c r="AI655" i="9"/>
  <c r="AH647" i="9"/>
  <c r="AI647" i="9"/>
  <c r="AI621" i="9"/>
  <c r="AD605" i="9"/>
  <c r="AE605" i="9"/>
  <c r="AF605" i="9"/>
  <c r="AD592" i="9"/>
  <c r="AE592" i="9"/>
  <c r="AF592" i="9"/>
  <c r="AG592" i="9" s="1"/>
  <c r="AI575" i="9"/>
  <c r="AG544" i="9"/>
  <c r="AG517" i="9"/>
  <c r="AE498" i="9"/>
  <c r="AF498" i="9"/>
  <c r="AH462" i="9"/>
  <c r="AI462" i="9"/>
  <c r="AH457" i="9"/>
  <c r="AI457" i="9"/>
  <c r="AD412" i="9"/>
  <c r="AE412" i="9"/>
  <c r="AF412" i="9"/>
  <c r="AG412" i="9" s="1"/>
  <c r="AG384" i="9"/>
  <c r="AH339" i="9"/>
  <c r="AI339" i="9"/>
  <c r="AD270" i="9"/>
  <c r="AG270" i="9" s="1"/>
  <c r="AE270" i="9"/>
  <c r="AE211" i="9"/>
  <c r="AF211" i="9"/>
  <c r="AD211" i="9"/>
  <c r="AF108" i="9"/>
  <c r="AG108" i="9" s="1"/>
  <c r="AD108" i="9"/>
  <c r="AE108" i="9"/>
  <c r="AF94" i="9"/>
  <c r="AG94" i="9" s="1"/>
  <c r="AE94" i="9"/>
  <c r="AE88" i="9"/>
  <c r="AF88" i="9"/>
  <c r="AD88" i="9"/>
  <c r="AI16" i="9"/>
  <c r="AH16" i="9"/>
  <c r="AD749" i="9"/>
  <c r="AE749" i="9"/>
  <c r="AF749" i="9"/>
  <c r="AE700" i="9"/>
  <c r="AF700" i="9"/>
  <c r="AG700" i="9" s="1"/>
  <c r="AH680" i="9"/>
  <c r="AI680" i="9"/>
  <c r="AD671" i="9"/>
  <c r="AE671" i="9"/>
  <c r="AF671" i="9"/>
  <c r="AG671" i="9" s="1"/>
  <c r="AF667" i="9"/>
  <c r="AD667" i="9"/>
  <c r="AE667" i="9"/>
  <c r="AE612" i="9"/>
  <c r="AH601" i="9"/>
  <c r="AI601" i="9"/>
  <c r="AD526" i="9"/>
  <c r="AE526" i="9"/>
  <c r="AD485" i="9"/>
  <c r="AE485" i="9"/>
  <c r="AD362" i="9"/>
  <c r="AE362" i="9"/>
  <c r="AF362" i="9"/>
  <c r="AH338" i="9"/>
  <c r="AI338" i="9"/>
  <c r="AH315" i="9"/>
  <c r="AI315" i="9"/>
  <c r="AG114" i="9"/>
  <c r="AI71" i="9"/>
  <c r="AH71" i="9"/>
  <c r="AH1023" i="9"/>
  <c r="AI1023" i="9"/>
  <c r="AD940" i="9"/>
  <c r="AF940" i="9"/>
  <c r="AD840" i="9"/>
  <c r="AF840" i="9"/>
  <c r="AG840" i="9" s="1"/>
  <c r="AD741" i="9"/>
  <c r="AG741" i="9" s="1"/>
  <c r="AD720" i="9"/>
  <c r="AE720" i="9"/>
  <c r="AD700" i="9"/>
  <c r="AD641" i="9"/>
  <c r="AE641" i="9"/>
  <c r="AF641" i="9"/>
  <c r="AD595" i="9"/>
  <c r="AE595" i="9"/>
  <c r="AF595" i="9"/>
  <c r="AF485" i="9"/>
  <c r="AG485" i="9" s="1"/>
  <c r="AD140" i="9"/>
  <c r="AE140" i="9"/>
  <c r="AF140" i="9"/>
  <c r="AE63" i="9"/>
  <c r="AF63" i="9"/>
  <c r="AD63" i="9"/>
  <c r="AI28" i="9"/>
  <c r="AH28" i="9"/>
  <c r="AD1078" i="9"/>
  <c r="AE1078" i="9"/>
  <c r="AH1026" i="9"/>
  <c r="AI1026" i="9"/>
  <c r="AH865" i="9"/>
  <c r="AI865" i="9"/>
  <c r="AH729" i="9"/>
  <c r="AI729" i="9"/>
  <c r="AH616" i="9"/>
  <c r="AI616" i="9"/>
  <c r="AF612" i="9"/>
  <c r="AF604" i="9"/>
  <c r="AG604" i="9" s="1"/>
  <c r="AF583" i="9"/>
  <c r="AG583" i="9" s="1"/>
  <c r="AD565" i="9"/>
  <c r="AE565" i="9"/>
  <c r="AF565" i="9"/>
  <c r="AG565" i="9" s="1"/>
  <c r="AG556" i="9"/>
  <c r="AH548" i="9"/>
  <c r="AI548" i="9"/>
  <c r="AF526" i="9"/>
  <c r="AH450" i="9"/>
  <c r="AE450" i="9" s="1"/>
  <c r="AG450" i="9" s="1"/>
  <c r="AI396" i="9"/>
  <c r="AH396" i="9"/>
  <c r="AH361" i="9"/>
  <c r="AI361" i="9"/>
  <c r="AH347" i="9"/>
  <c r="AI347" i="9"/>
  <c r="AI285" i="9"/>
  <c r="AH285" i="9"/>
  <c r="AG55" i="9"/>
  <c r="AH1003" i="9"/>
  <c r="AI1003" i="9"/>
  <c r="AG943" i="9"/>
  <c r="AE940" i="9"/>
  <c r="AG843" i="9"/>
  <c r="AE840" i="9"/>
  <c r="AH786" i="9"/>
  <c r="AI786" i="9"/>
  <c r="AH773" i="9"/>
  <c r="AI773" i="9"/>
  <c r="AD765" i="9"/>
  <c r="AE765" i="9"/>
  <c r="AG765" i="9" s="1"/>
  <c r="AD728" i="9"/>
  <c r="AE728" i="9"/>
  <c r="AG728" i="9" s="1"/>
  <c r="AH716" i="9"/>
  <c r="AI716" i="9"/>
  <c r="AD615" i="9"/>
  <c r="AF615" i="9"/>
  <c r="AG615" i="9" s="1"/>
  <c r="AD612" i="9"/>
  <c r="AG608" i="9"/>
  <c r="AH543" i="9"/>
  <c r="AI543" i="9"/>
  <c r="AH538" i="9"/>
  <c r="AE538" i="9" s="1"/>
  <c r="AH520" i="9"/>
  <c r="AE520" i="9" s="1"/>
  <c r="AI502" i="9"/>
  <c r="AH502" i="9"/>
  <c r="AI491" i="9"/>
  <c r="AH491" i="9"/>
  <c r="AF472" i="9"/>
  <c r="AG472" i="9" s="1"/>
  <c r="AF443" i="9"/>
  <c r="AD443" i="9"/>
  <c r="AE389" i="9"/>
  <c r="AE376" i="9"/>
  <c r="AD376" i="9"/>
  <c r="AG376" i="9" s="1"/>
  <c r="AH304" i="9"/>
  <c r="AI304" i="9"/>
  <c r="AI291" i="9"/>
  <c r="AH291" i="9"/>
  <c r="AI224" i="9"/>
  <c r="AH224" i="9"/>
  <c r="AH175" i="9"/>
  <c r="AI175" i="9"/>
  <c r="AI169" i="9"/>
  <c r="AH169" i="9"/>
  <c r="AD62" i="9"/>
  <c r="AE62" i="9"/>
  <c r="AG62" i="9" s="1"/>
  <c r="AH426" i="9"/>
  <c r="AI426" i="9"/>
  <c r="AH403" i="9"/>
  <c r="AI403" i="9"/>
  <c r="AH333" i="9"/>
  <c r="AI333" i="9"/>
  <c r="AI326" i="9"/>
  <c r="AG313" i="9"/>
  <c r="AD174" i="9"/>
  <c r="AE174" i="9"/>
  <c r="AF174" i="9"/>
  <c r="AG174" i="9" s="1"/>
  <c r="AD154" i="9"/>
  <c r="AE154" i="9"/>
  <c r="AG154" i="9" s="1"/>
  <c r="AD148" i="9"/>
  <c r="AE148" i="9"/>
  <c r="AF148" i="9"/>
  <c r="AI125" i="9"/>
  <c r="AH125" i="9"/>
  <c r="AI288" i="9"/>
  <c r="AH288" i="9"/>
  <c r="AF282" i="9"/>
  <c r="AD282" i="9"/>
  <c r="AE248" i="9"/>
  <c r="AF248" i="9"/>
  <c r="AG248" i="9" s="1"/>
  <c r="AD248" i="9"/>
  <c r="AD210" i="9"/>
  <c r="AE210" i="9"/>
  <c r="AF210" i="9"/>
  <c r="AG210" i="9" s="1"/>
  <c r="AD124" i="9"/>
  <c r="AE124" i="9"/>
  <c r="AH99" i="9"/>
  <c r="AI99" i="9"/>
  <c r="AH92" i="9"/>
  <c r="AI92" i="9"/>
  <c r="AD86" i="9"/>
  <c r="AE86" i="9"/>
  <c r="AF86" i="9"/>
  <c r="AH38" i="9"/>
  <c r="AI38" i="9"/>
  <c r="AE473" i="9"/>
  <c r="AD444" i="9"/>
  <c r="AE444" i="9"/>
  <c r="AF444" i="9"/>
  <c r="AG444" i="9" s="1"/>
  <c r="AE407" i="9"/>
  <c r="AH401" i="9"/>
  <c r="AI401" i="9"/>
  <c r="AH367" i="9"/>
  <c r="AI367" i="9"/>
  <c r="AI331" i="9"/>
  <c r="AH331" i="9"/>
  <c r="AF198" i="9"/>
  <c r="AD198" i="9"/>
  <c r="AE198" i="9"/>
  <c r="AF500" i="9"/>
  <c r="AD500" i="9"/>
  <c r="AH378" i="9"/>
  <c r="AI378" i="9"/>
  <c r="AH366" i="9"/>
  <c r="AI366" i="9"/>
  <c r="AD358" i="9"/>
  <c r="AE358" i="9"/>
  <c r="AF358" i="9"/>
  <c r="AG358" i="9" s="1"/>
  <c r="AH297" i="9"/>
  <c r="AI297" i="9"/>
  <c r="AG246" i="9"/>
  <c r="AH203" i="9"/>
  <c r="AD146" i="9"/>
  <c r="AF146" i="9"/>
  <c r="AG76" i="9"/>
  <c r="AD70" i="9"/>
  <c r="AG70" i="9" s="1"/>
  <c r="AH44" i="9"/>
  <c r="AI44" i="9"/>
  <c r="AH495" i="9"/>
  <c r="AI495" i="9"/>
  <c r="AH357" i="9"/>
  <c r="AI357" i="9"/>
  <c r="AH344" i="9"/>
  <c r="AI344" i="9"/>
  <c r="AD316" i="9"/>
  <c r="AG316" i="9" s="1"/>
  <c r="AE316" i="9"/>
  <c r="AG280" i="9"/>
  <c r="AG275" i="9"/>
  <c r="AH214" i="9"/>
  <c r="AI214" i="9"/>
  <c r="AD207" i="9"/>
  <c r="AE207" i="9"/>
  <c r="AG207" i="9" s="1"/>
  <c r="AE203" i="9"/>
  <c r="AF203" i="9"/>
  <c r="AG171" i="9"/>
  <c r="AD137" i="9"/>
  <c r="AF137" i="9"/>
  <c r="AE137" i="9"/>
  <c r="AD120" i="9"/>
  <c r="AE120" i="9"/>
  <c r="AF120" i="9"/>
  <c r="AG120" i="9" s="1"/>
  <c r="AE475" i="9"/>
  <c r="AH415" i="9"/>
  <c r="AI415" i="9"/>
  <c r="AH363" i="9"/>
  <c r="AI363" i="9"/>
  <c r="AG328" i="9"/>
  <c r="AH322" i="9"/>
  <c r="AI322" i="9"/>
  <c r="AI308" i="9"/>
  <c r="AH308" i="9"/>
  <c r="AI264" i="9"/>
  <c r="AH264" i="9"/>
  <c r="AI220" i="9"/>
  <c r="AH220" i="9"/>
  <c r="AF176" i="9"/>
  <c r="AD176" i="9"/>
  <c r="AG107" i="9"/>
  <c r="AD708" i="9"/>
  <c r="AE708" i="9"/>
  <c r="AD674" i="9"/>
  <c r="AE674" i="9"/>
  <c r="AD648" i="9"/>
  <c r="AE648" i="9"/>
  <c r="AG648" i="9" s="1"/>
  <c r="AH569" i="9"/>
  <c r="AI569" i="9"/>
  <c r="AD556" i="9"/>
  <c r="AE556" i="9"/>
  <c r="AH540" i="9"/>
  <c r="AI540" i="9"/>
  <c r="AE535" i="9"/>
  <c r="AF535" i="9"/>
  <c r="AH494" i="9"/>
  <c r="AI494" i="9"/>
  <c r="AH465" i="9"/>
  <c r="AE465" i="9" s="1"/>
  <c r="AF441" i="9"/>
  <c r="AG441" i="9" s="1"/>
  <c r="AE387" i="9"/>
  <c r="AF387" i="9"/>
  <c r="AG387" i="9" s="1"/>
  <c r="AI350" i="9"/>
  <c r="AH350" i="9"/>
  <c r="AH342" i="9"/>
  <c r="AI342" i="9"/>
  <c r="AF300" i="9"/>
  <c r="AG300" i="9" s="1"/>
  <c r="AE300" i="9"/>
  <c r="AD300" i="9"/>
  <c r="AD250" i="9"/>
  <c r="AE250" i="9"/>
  <c r="AF250" i="9"/>
  <c r="AE243" i="9"/>
  <c r="AF243" i="9"/>
  <c r="AG243" i="9" s="1"/>
  <c r="AH219" i="9"/>
  <c r="AI219" i="9"/>
  <c r="AH194" i="9"/>
  <c r="AI194" i="9"/>
  <c r="AE176" i="9"/>
  <c r="AH163" i="9"/>
  <c r="AI163" i="9"/>
  <c r="AD119" i="9"/>
  <c r="AG119" i="9" s="1"/>
  <c r="AD79" i="9"/>
  <c r="AE79" i="9"/>
  <c r="AF79" i="9"/>
  <c r="AG79" i="9" s="1"/>
  <c r="AG67" i="9"/>
  <c r="AD39" i="9"/>
  <c r="AE39" i="9"/>
  <c r="AE805" i="9"/>
  <c r="AD805" i="9"/>
  <c r="AF805" i="9"/>
  <c r="AH792" i="9"/>
  <c r="AI792" i="9"/>
  <c r="AH633" i="9"/>
  <c r="AI633" i="9"/>
  <c r="AD568" i="9"/>
  <c r="AE568" i="9"/>
  <c r="AG568" i="9" s="1"/>
  <c r="AG552" i="9"/>
  <c r="AD510" i="9"/>
  <c r="AG510" i="9" s="1"/>
  <c r="AE510" i="9"/>
  <c r="AI493" i="9"/>
  <c r="AG484" i="9"/>
  <c r="AF475" i="9"/>
  <c r="AG475" i="9" s="1"/>
  <c r="AF465" i="9"/>
  <c r="AD441" i="9"/>
  <c r="AH404" i="9"/>
  <c r="AI404" i="9"/>
  <c r="AH397" i="9"/>
  <c r="AI397" i="9"/>
  <c r="AF392" i="9"/>
  <c r="AG392" i="9" s="1"/>
  <c r="AD387" i="9"/>
  <c r="AH381" i="9"/>
  <c r="AI381" i="9"/>
  <c r="AG375" i="9"/>
  <c r="AE341" i="9"/>
  <c r="AD341" i="9"/>
  <c r="AF341" i="9"/>
  <c r="AG341" i="9" s="1"/>
  <c r="AH313" i="9"/>
  <c r="AD255" i="9"/>
  <c r="AE255" i="9"/>
  <c r="AH143" i="9"/>
  <c r="AI143" i="9"/>
  <c r="AD93" i="9"/>
  <c r="AF93" i="9"/>
  <c r="AE93" i="9"/>
  <c r="AH596" i="9"/>
  <c r="AI596" i="9"/>
  <c r="AD475" i="9"/>
  <c r="AD455" i="9"/>
  <c r="AE455" i="9"/>
  <c r="AG455" i="9" s="1"/>
  <c r="AI435" i="9"/>
  <c r="AH435" i="9"/>
  <c r="AG431" i="9"/>
  <c r="AF380" i="9"/>
  <c r="AG380" i="9" s="1"/>
  <c r="AE380" i="9"/>
  <c r="AH334" i="9"/>
  <c r="AI334" i="9"/>
  <c r="AE313" i="9"/>
  <c r="AE273" i="9"/>
  <c r="AF273" i="9"/>
  <c r="AH212" i="9"/>
  <c r="AI212" i="9"/>
  <c r="AH200" i="9"/>
  <c r="AI200" i="9"/>
  <c r="AG33" i="9"/>
  <c r="AH480" i="9"/>
  <c r="AI480" i="9"/>
  <c r="AD461" i="9"/>
  <c r="AE461" i="9"/>
  <c r="AG461" i="9" s="1"/>
  <c r="AH454" i="9"/>
  <c r="AI454" i="9"/>
  <c r="AH447" i="9"/>
  <c r="AI447" i="9"/>
  <c r="AD414" i="9"/>
  <c r="AE414" i="9"/>
  <c r="AF414" i="9"/>
  <c r="AG414" i="9" s="1"/>
  <c r="AH354" i="9"/>
  <c r="AI354" i="9"/>
  <c r="AD349" i="9"/>
  <c r="AF349" i="9"/>
  <c r="AG349" i="9" s="1"/>
  <c r="AD284" i="9"/>
  <c r="AE284" i="9"/>
  <c r="AF284" i="9"/>
  <c r="AG209" i="9"/>
  <c r="AI178" i="9"/>
  <c r="AH172" i="9"/>
  <c r="AI172" i="9"/>
  <c r="AD145" i="9"/>
  <c r="AE145" i="9"/>
  <c r="AG145" i="9" s="1"/>
  <c r="AD127" i="9"/>
  <c r="AE127" i="9"/>
  <c r="AF127" i="9"/>
  <c r="AG127" i="9" s="1"/>
  <c r="AG95" i="9"/>
  <c r="AF299" i="9"/>
  <c r="AE299" i="9"/>
  <c r="AH293" i="9"/>
  <c r="AI293" i="9"/>
  <c r="AD256" i="9"/>
  <c r="AE256" i="9"/>
  <c r="AG236" i="9"/>
  <c r="AG149" i="9"/>
  <c r="AE106" i="9"/>
  <c r="AF106" i="9"/>
  <c r="AG106" i="9" s="1"/>
  <c r="AH48" i="9"/>
  <c r="AI48" i="9"/>
  <c r="AD42" i="9"/>
  <c r="AE42" i="9"/>
  <c r="AF42" i="9"/>
  <c r="AG42" i="9" s="1"/>
  <c r="AD24" i="9"/>
  <c r="AG24" i="9" s="1"/>
  <c r="AE24" i="9"/>
  <c r="AD437" i="9"/>
  <c r="AE437" i="9"/>
  <c r="AD312" i="9"/>
  <c r="AF312" i="9"/>
  <c r="AD307" i="9"/>
  <c r="AE307" i="9"/>
  <c r="AD142" i="9"/>
  <c r="AE142" i="9"/>
  <c r="AF142" i="9"/>
  <c r="AH136" i="9"/>
  <c r="AI136" i="9"/>
  <c r="AD131" i="9"/>
  <c r="AE131" i="9"/>
  <c r="AG131" i="9" s="1"/>
  <c r="AG126" i="9"/>
  <c r="AD10" i="9"/>
  <c r="AE10" i="9"/>
  <c r="AF10" i="9"/>
  <c r="AF437" i="9"/>
  <c r="AF409" i="9"/>
  <c r="AG409" i="9" s="1"/>
  <c r="AE405" i="9"/>
  <c r="AF405" i="9"/>
  <c r="AD405" i="9"/>
  <c r="AG388" i="9"/>
  <c r="AD375" i="9"/>
  <c r="AE375" i="9"/>
  <c r="AH356" i="9"/>
  <c r="AE356" i="9" s="1"/>
  <c r="AG356" i="9" s="1"/>
  <c r="AH327" i="9"/>
  <c r="AI327" i="9"/>
  <c r="AE312" i="9"/>
  <c r="AF307" i="9"/>
  <c r="AG307" i="9" s="1"/>
  <c r="AH260" i="9"/>
  <c r="AI260" i="9"/>
  <c r="AD182" i="9"/>
  <c r="AE182" i="9"/>
  <c r="AF182" i="9"/>
  <c r="AG182" i="9" s="1"/>
  <c r="AI153" i="9"/>
  <c r="AH153" i="9"/>
  <c r="AH51" i="9"/>
  <c r="AI51" i="9"/>
  <c r="AE46" i="9"/>
  <c r="AH573" i="9"/>
  <c r="AI573" i="9"/>
  <c r="AD559" i="9"/>
  <c r="AE559" i="9"/>
  <c r="AF559" i="9"/>
  <c r="AG559" i="9" s="1"/>
  <c r="AD546" i="9"/>
  <c r="AE546" i="9"/>
  <c r="AG546" i="9" s="1"/>
  <c r="AH518" i="9"/>
  <c r="AI518" i="9"/>
  <c r="AE503" i="9"/>
  <c r="AF503" i="9"/>
  <c r="AD503" i="9"/>
  <c r="AH467" i="9"/>
  <c r="AI467" i="9"/>
  <c r="AD428" i="9"/>
  <c r="AE428" i="9"/>
  <c r="AD395" i="9"/>
  <c r="AE395" i="9"/>
  <c r="AH336" i="9"/>
  <c r="AI336" i="9"/>
  <c r="AD290" i="9"/>
  <c r="AE290" i="9"/>
  <c r="AF290" i="9"/>
  <c r="AH258" i="9"/>
  <c r="AI258" i="9"/>
  <c r="AD157" i="9"/>
  <c r="AF157" i="9"/>
  <c r="AG157" i="9" s="1"/>
  <c r="AF118" i="9"/>
  <c r="AD118" i="9"/>
  <c r="AD26" i="9"/>
  <c r="AE26" i="9"/>
  <c r="AE8" i="9"/>
  <c r="AD8" i="9"/>
  <c r="AF8" i="9"/>
  <c r="AG8" i="9" s="1"/>
  <c r="AD628" i="9"/>
  <c r="AE628" i="9"/>
  <c r="AE579" i="9"/>
  <c r="AG579" i="9" s="1"/>
  <c r="AH576" i="9"/>
  <c r="AI576" i="9"/>
  <c r="AH514" i="9"/>
  <c r="AI514" i="9"/>
  <c r="AD466" i="9"/>
  <c r="AE466" i="9"/>
  <c r="AF466" i="9"/>
  <c r="AG420" i="9"/>
  <c r="AD411" i="9"/>
  <c r="AE411" i="9"/>
  <c r="AF411" i="9"/>
  <c r="AH374" i="9"/>
  <c r="AI374" i="9"/>
  <c r="AF320" i="9"/>
  <c r="AD320" i="9"/>
  <c r="AD257" i="9"/>
  <c r="AF257" i="9"/>
  <c r="AH238" i="9"/>
  <c r="AI238" i="9"/>
  <c r="AH180" i="9"/>
  <c r="AI180" i="9"/>
  <c r="AH168" i="9"/>
  <c r="AI168" i="9"/>
  <c r="AH793" i="9"/>
  <c r="AI793" i="9"/>
  <c r="AD608" i="9"/>
  <c r="AE608" i="9"/>
  <c r="AE517" i="9"/>
  <c r="AD506" i="9"/>
  <c r="AE506" i="9"/>
  <c r="AF506" i="9"/>
  <c r="AG506" i="9" s="1"/>
  <c r="AD484" i="9"/>
  <c r="AE484" i="9"/>
  <c r="AH448" i="9"/>
  <c r="AI448" i="9"/>
  <c r="AF428" i="9"/>
  <c r="AG428" i="9" s="1"/>
  <c r="AD420" i="9"/>
  <c r="AI399" i="9"/>
  <c r="AF395" i="9"/>
  <c r="AI377" i="9"/>
  <c r="AI364" i="9"/>
  <c r="AH360" i="9"/>
  <c r="AI360" i="9"/>
  <c r="AD335" i="9"/>
  <c r="AG335" i="9" s="1"/>
  <c r="AE320" i="9"/>
  <c r="AE263" i="9"/>
  <c r="AG263" i="9" s="1"/>
  <c r="AE257" i="9"/>
  <c r="AD227" i="9"/>
  <c r="AE227" i="9"/>
  <c r="AE195" i="9"/>
  <c r="AG195" i="9" s="1"/>
  <c r="AD162" i="9"/>
  <c r="AG162" i="9" s="1"/>
  <c r="AE139" i="9"/>
  <c r="AF139" i="9"/>
  <c r="AD107" i="9"/>
  <c r="AE107" i="9"/>
  <c r="AD96" i="9"/>
  <c r="AE96" i="9"/>
  <c r="AF96" i="9"/>
  <c r="AI78" i="9"/>
  <c r="AH78" i="9"/>
  <c r="AE67" i="9"/>
  <c r="AE61" i="9"/>
  <c r="AF61" i="9"/>
  <c r="AG61" i="9" s="1"/>
  <c r="AG54" i="9"/>
  <c r="AI43" i="9"/>
  <c r="AF26" i="9"/>
  <c r="AH733" i="9"/>
  <c r="AI733" i="9"/>
  <c r="AF628" i="9"/>
  <c r="AG628" i="9" s="1"/>
  <c r="AH521" i="9"/>
  <c r="AI521" i="9"/>
  <c r="AF473" i="9"/>
  <c r="AG473" i="9" s="1"/>
  <c r="AH470" i="9"/>
  <c r="AI470" i="9"/>
  <c r="AF407" i="9"/>
  <c r="AI391" i="9"/>
  <c r="AH391" i="9"/>
  <c r="AI359" i="9"/>
  <c r="AH340" i="9"/>
  <c r="AI340" i="9"/>
  <c r="AI324" i="9"/>
  <c r="AH314" i="9"/>
  <c r="AI314" i="9"/>
  <c r="AH310" i="9"/>
  <c r="AI310" i="9"/>
  <c r="AG289" i="9"/>
  <c r="AD242" i="9"/>
  <c r="AE242" i="9"/>
  <c r="AF242" i="9"/>
  <c r="AG242" i="9" s="1"/>
  <c r="AH145" i="9"/>
  <c r="AH138" i="9"/>
  <c r="AE138" i="9" s="1"/>
  <c r="AH133" i="9"/>
  <c r="AI133" i="9"/>
  <c r="AD117" i="9"/>
  <c r="AF117" i="9"/>
  <c r="AE117" i="9"/>
  <c r="AH60" i="9"/>
  <c r="AI60" i="9"/>
  <c r="AH736" i="9"/>
  <c r="AI736" i="9"/>
  <c r="AD588" i="9"/>
  <c r="AE588" i="9"/>
  <c r="AG588" i="9" s="1"/>
  <c r="AD469" i="9"/>
  <c r="AE469" i="9"/>
  <c r="AG469" i="9" s="1"/>
  <c r="AF390" i="9"/>
  <c r="AD390" i="9"/>
  <c r="AE390" i="9"/>
  <c r="AF369" i="9"/>
  <c r="AG369" i="9" s="1"/>
  <c r="AD319" i="9"/>
  <c r="AE319" i="9"/>
  <c r="AF319" i="9"/>
  <c r="AG319" i="9" s="1"/>
  <c r="AD309" i="9"/>
  <c r="AF309" i="9"/>
  <c r="AE295" i="9"/>
  <c r="AG295" i="9" s="1"/>
  <c r="AD262" i="9"/>
  <c r="AE262" i="9"/>
  <c r="AF262" i="9"/>
  <c r="AH256" i="9"/>
  <c r="AF227" i="9"/>
  <c r="AG189" i="9"/>
  <c r="AE161" i="9"/>
  <c r="AF161" i="9"/>
  <c r="AG161" i="9" s="1"/>
  <c r="AI155" i="9"/>
  <c r="AF138" i="9"/>
  <c r="AD138" i="9"/>
  <c r="AF102" i="9"/>
  <c r="AG102" i="9" s="1"/>
  <c r="AD84" i="9"/>
  <c r="AE84" i="9"/>
  <c r="AF84" i="9"/>
  <c r="AG66" i="9"/>
  <c r="AD59" i="9"/>
  <c r="AF59" i="9"/>
  <c r="AE19" i="9"/>
  <c r="AF19" i="9"/>
  <c r="AG19" i="9" s="1"/>
  <c r="AH36" i="9"/>
  <c r="AI36" i="9"/>
  <c r="AI31" i="9"/>
  <c r="AH31" i="9"/>
  <c r="AH121" i="9"/>
  <c r="AI121" i="9"/>
  <c r="AH116" i="9"/>
  <c r="AI116" i="9"/>
  <c r="AH112" i="9"/>
  <c r="AI112" i="9"/>
  <c r="AH45" i="9"/>
  <c r="AI45" i="9"/>
  <c r="AH40" i="9"/>
  <c r="AI40" i="9"/>
  <c r="AD35" i="9"/>
  <c r="AE35" i="9"/>
  <c r="AF35" i="9"/>
  <c r="AG35" i="9" s="1"/>
  <c r="AD233" i="9"/>
  <c r="AE233" i="9"/>
  <c r="AF233" i="9"/>
  <c r="AG233" i="9" s="1"/>
  <c r="AG216" i="9"/>
  <c r="AE185" i="9"/>
  <c r="AF185" i="9"/>
  <c r="AD185" i="9"/>
  <c r="AH75" i="9"/>
  <c r="AI75" i="9"/>
  <c r="AG15" i="9"/>
  <c r="AG321" i="9"/>
  <c r="AD287" i="9"/>
  <c r="AE287" i="9"/>
  <c r="AF287" i="9"/>
  <c r="AD271" i="9"/>
  <c r="AE271" i="9"/>
  <c r="AF271" i="9"/>
  <c r="AG271" i="9" s="1"/>
  <c r="AF237" i="9"/>
  <c r="AG237" i="9" s="1"/>
  <c r="AD184" i="9"/>
  <c r="AE184" i="9"/>
  <c r="AF184" i="9"/>
  <c r="AD110" i="9"/>
  <c r="AE110" i="9"/>
  <c r="AD55" i="9"/>
  <c r="AE55" i="9"/>
  <c r="AD33" i="9"/>
  <c r="AE33" i="9"/>
  <c r="AE303" i="9"/>
  <c r="AF303" i="9"/>
  <c r="AD286" i="9"/>
  <c r="AE286" i="9"/>
  <c r="AE241" i="9"/>
  <c r="AD241" i="9"/>
  <c r="AF241" i="9"/>
  <c r="AD205" i="9"/>
  <c r="AE205" i="9"/>
  <c r="AH192" i="9"/>
  <c r="AI192" i="9"/>
  <c r="AH123" i="9"/>
  <c r="AI123" i="9"/>
  <c r="AE101" i="9"/>
  <c r="AF101" i="9"/>
  <c r="AG101" i="9" s="1"/>
  <c r="AH14" i="9"/>
  <c r="AI14" i="9"/>
  <c r="AH197" i="9"/>
  <c r="AI197" i="9"/>
  <c r="AE191" i="9"/>
  <c r="AF191" i="9"/>
  <c r="AG191" i="9" s="1"/>
  <c r="AD191" i="9"/>
  <c r="AE188" i="9"/>
  <c r="AF188" i="9"/>
  <c r="AG188" i="9" s="1"/>
  <c r="AH152" i="9"/>
  <c r="AI152" i="9"/>
  <c r="AG135" i="9"/>
  <c r="AD104" i="9"/>
  <c r="AE104" i="9"/>
  <c r="AD73" i="9"/>
  <c r="AE73" i="9"/>
  <c r="AF73" i="9"/>
  <c r="AG73" i="9" s="1"/>
  <c r="AH64" i="9"/>
  <c r="AI64" i="9"/>
  <c r="AE13" i="9"/>
  <c r="AF13" i="9"/>
  <c r="AG13" i="9" s="1"/>
  <c r="AH348" i="9"/>
  <c r="AI348" i="9"/>
  <c r="AE323" i="9"/>
  <c r="AF323" i="9"/>
  <c r="AG323" i="9" s="1"/>
  <c r="AI311" i="9"/>
  <c r="AH311" i="9"/>
  <c r="AD303" i="9"/>
  <c r="AF286" i="9"/>
  <c r="AG286" i="9" s="1"/>
  <c r="AE278" i="9"/>
  <c r="AG278" i="9" s="1"/>
  <c r="AH218" i="9"/>
  <c r="AI218" i="9"/>
  <c r="AE213" i="9"/>
  <c r="AF213" i="9"/>
  <c r="AG213" i="9" s="1"/>
  <c r="AF205" i="9"/>
  <c r="AG205" i="9" s="1"/>
  <c r="AD130" i="9"/>
  <c r="AE130" i="9"/>
  <c r="AF130" i="9"/>
  <c r="AG130" i="9" s="1"/>
  <c r="AE95" i="9"/>
  <c r="AF77" i="9"/>
  <c r="AD13" i="9"/>
  <c r="AH474" i="9"/>
  <c r="AI474" i="9"/>
  <c r="AD278" i="9"/>
  <c r="AH240" i="9"/>
  <c r="AI240" i="9"/>
  <c r="AI231" i="9"/>
  <c r="AH231" i="9"/>
  <c r="AF104" i="9"/>
  <c r="AE77" i="9"/>
  <c r="AF46" i="9"/>
  <c r="AG46" i="9" s="1"/>
  <c r="AH18" i="9"/>
  <c r="AI18" i="9"/>
  <c r="AH534" i="9"/>
  <c r="AI534" i="9"/>
  <c r="AH477" i="9"/>
  <c r="AI477" i="9"/>
  <c r="AH423" i="9"/>
  <c r="AI423" i="9"/>
  <c r="AD408" i="9"/>
  <c r="AE408" i="9"/>
  <c r="AF408" i="9"/>
  <c r="AG408" i="9" s="1"/>
  <c r="AI371" i="9"/>
  <c r="AH371" i="9"/>
  <c r="AE281" i="9"/>
  <c r="AD281" i="9"/>
  <c r="AH244" i="9"/>
  <c r="AI244" i="9"/>
  <c r="AD235" i="9"/>
  <c r="AE235" i="9"/>
  <c r="AF235" i="9"/>
  <c r="AH196" i="9"/>
  <c r="AI196" i="9"/>
  <c r="AH156" i="9"/>
  <c r="AI156" i="9"/>
  <c r="AH68" i="9"/>
  <c r="AI68" i="9"/>
  <c r="AH58" i="9"/>
  <c r="AI58" i="9"/>
  <c r="AE17" i="9"/>
  <c r="AF17" i="9"/>
  <c r="AG17" i="9" s="1"/>
  <c r="AH305" i="9"/>
  <c r="AI305" i="9"/>
  <c r="AH294" i="9"/>
  <c r="AI294" i="9"/>
  <c r="AH261" i="9"/>
  <c r="AI261" i="9"/>
  <c r="AD208" i="9"/>
  <c r="AE208" i="9"/>
  <c r="AF208" i="9"/>
  <c r="AG208" i="9" s="1"/>
  <c r="AH201" i="9"/>
  <c r="AI201" i="9"/>
  <c r="AH122" i="9"/>
  <c r="AI122" i="9"/>
  <c r="AE113" i="9"/>
  <c r="AF113" i="9"/>
  <c r="AD113" i="9"/>
  <c r="AE21" i="9"/>
  <c r="AF21" i="9"/>
  <c r="AH436" i="9"/>
  <c r="AI436" i="9"/>
  <c r="AI351" i="9"/>
  <c r="AH351" i="9"/>
  <c r="AH330" i="9"/>
  <c r="AI330" i="9"/>
  <c r="AD268" i="9"/>
  <c r="AE268" i="9"/>
  <c r="AF268" i="9"/>
  <c r="AE221" i="9"/>
  <c r="AF221" i="9"/>
  <c r="AG221" i="9" s="1"/>
  <c r="AD160" i="9"/>
  <c r="AE160" i="9"/>
  <c r="AF160" i="9"/>
  <c r="AG160" i="9" s="1"/>
  <c r="AD89" i="9"/>
  <c r="AE89" i="9"/>
  <c r="AF89" i="9"/>
  <c r="AE85" i="9"/>
  <c r="AF85" i="9"/>
  <c r="AG85" i="9" s="1"/>
  <c r="AI25" i="9"/>
  <c r="AH25" i="9"/>
  <c r="AH12" i="9"/>
  <c r="AI12" i="9"/>
  <c r="AI225" i="9"/>
  <c r="AH225" i="9"/>
  <c r="AD164" i="9"/>
  <c r="AE164" i="9"/>
  <c r="AG164" i="9" s="1"/>
  <c r="AI109" i="9"/>
  <c r="AH109" i="9"/>
  <c r="AD11" i="9"/>
  <c r="AE11" i="9"/>
  <c r="AF11" i="9"/>
  <c r="AH144" i="9"/>
  <c r="AI144" i="9"/>
  <c r="AH100" i="9"/>
  <c r="AI100" i="9"/>
  <c r="AG69" i="9"/>
  <c r="AH52" i="9"/>
  <c r="AI52" i="9"/>
  <c r="AD7" i="9"/>
  <c r="AE7" i="9"/>
  <c r="AF7" i="9"/>
  <c r="AG7" i="9" s="1"/>
  <c r="AH222" i="9"/>
  <c r="AI222" i="9"/>
  <c r="AH72" i="9"/>
  <c r="AI72" i="9"/>
  <c r="AH22" i="9"/>
  <c r="AI22" i="9"/>
  <c r="AF274" i="9"/>
  <c r="AG274" i="9" s="1"/>
  <c r="AD204" i="9"/>
  <c r="AE204" i="9"/>
  <c r="AG204" i="9" s="1"/>
  <c r="AF187" i="9"/>
  <c r="AG187" i="9" s="1"/>
  <c r="AH232" i="9"/>
  <c r="AI232" i="9"/>
  <c r="AH132" i="9"/>
  <c r="AI132" i="9"/>
  <c r="AH32" i="9"/>
  <c r="AI32" i="9"/>
  <c r="J16" i="7"/>
  <c r="K16" i="7" s="1"/>
  <c r="J18" i="7"/>
  <c r="K18" i="7" s="1"/>
  <c r="I18" i="7"/>
  <c r="J17" i="7"/>
  <c r="K17" i="7" s="1"/>
  <c r="I16" i="7"/>
  <c r="H27" i="6"/>
  <c r="H47" i="6"/>
  <c r="H28" i="6"/>
  <c r="H48" i="6"/>
  <c r="H29" i="6"/>
  <c r="H49" i="6"/>
  <c r="H30" i="6"/>
  <c r="H50" i="6"/>
  <c r="H31" i="6"/>
  <c r="H51" i="6"/>
  <c r="H32" i="6"/>
  <c r="H52" i="6"/>
  <c r="H20" i="6"/>
  <c r="H21" i="6"/>
  <c r="H22" i="6"/>
  <c r="H43" i="6"/>
  <c r="H44" i="6"/>
  <c r="H45" i="6"/>
  <c r="H26" i="6"/>
  <c r="H33" i="6"/>
  <c r="H34" i="6"/>
  <c r="H40" i="6"/>
  <c r="H41" i="6"/>
  <c r="H42" i="6"/>
  <c r="H23" i="6"/>
  <c r="H24" i="6"/>
  <c r="H25" i="6"/>
  <c r="H46" i="6"/>
  <c r="H35" i="6"/>
  <c r="H16" i="6"/>
  <c r="H36" i="6"/>
  <c r="H17" i="6"/>
  <c r="H37" i="6"/>
  <c r="H18" i="6"/>
  <c r="H38" i="6"/>
  <c r="H19" i="6"/>
  <c r="H39" i="6"/>
  <c r="I25" i="6"/>
  <c r="I45" i="6"/>
  <c r="G29" i="6"/>
  <c r="G49" i="6"/>
  <c r="I26" i="6"/>
  <c r="I46" i="6"/>
  <c r="G30" i="6"/>
  <c r="G50" i="6"/>
  <c r="I27" i="6"/>
  <c r="I47" i="6"/>
  <c r="G31" i="6"/>
  <c r="G51" i="6"/>
  <c r="I28" i="6"/>
  <c r="I48" i="6"/>
  <c r="G32" i="6"/>
  <c r="G52" i="6"/>
  <c r="I29" i="6"/>
  <c r="I49" i="6"/>
  <c r="G33" i="6"/>
  <c r="G15" i="6"/>
  <c r="I30" i="6"/>
  <c r="I50" i="6"/>
  <c r="G34" i="6"/>
  <c r="I31" i="6"/>
  <c r="I51" i="6"/>
  <c r="G35" i="6"/>
  <c r="I32" i="6"/>
  <c r="I52" i="6"/>
  <c r="G16" i="6"/>
  <c r="G42" i="6"/>
  <c r="I19" i="6"/>
  <c r="G23" i="6"/>
  <c r="G24" i="6"/>
  <c r="I41" i="6"/>
  <c r="G25" i="6"/>
  <c r="I42" i="6"/>
  <c r="G46" i="6"/>
  <c r="I23" i="6"/>
  <c r="I43" i="6"/>
  <c r="G47" i="6"/>
  <c r="I24" i="6"/>
  <c r="G28" i="6"/>
  <c r="G36" i="6"/>
  <c r="I38" i="6"/>
  <c r="G22" i="6"/>
  <c r="I18" i="6"/>
  <c r="I39" i="6"/>
  <c r="G43" i="6"/>
  <c r="I20" i="6"/>
  <c r="I40" i="6"/>
  <c r="G44" i="6"/>
  <c r="I21" i="6"/>
  <c r="G45" i="6"/>
  <c r="I22" i="6"/>
  <c r="G26" i="6"/>
  <c r="G27" i="6"/>
  <c r="I44" i="6"/>
  <c r="G48" i="6"/>
  <c r="I33" i="6"/>
  <c r="I15" i="6"/>
  <c r="G17" i="6"/>
  <c r="G37" i="6"/>
  <c r="I34" i="6"/>
  <c r="G18" i="6"/>
  <c r="G38" i="6"/>
  <c r="I35" i="6"/>
  <c r="G19" i="6"/>
  <c r="G39" i="6"/>
  <c r="I16" i="6"/>
  <c r="I36" i="6"/>
  <c r="G20" i="6"/>
  <c r="G40" i="6"/>
  <c r="I17" i="6"/>
  <c r="I37" i="6"/>
  <c r="G21" i="6"/>
  <c r="G41" i="6"/>
  <c r="F14" i="6"/>
  <c r="J16" i="6" s="1"/>
  <c r="D14" i="6"/>
  <c r="AG148" i="9" l="1"/>
  <c r="AE175" i="9"/>
  <c r="AF175" i="9"/>
  <c r="AD175" i="9"/>
  <c r="AE543" i="9"/>
  <c r="AF543" i="9"/>
  <c r="AD543" i="9"/>
  <c r="AG1014" i="9"/>
  <c r="AD709" i="9"/>
  <c r="AF709" i="9"/>
  <c r="AE709" i="9"/>
  <c r="AD1190" i="9"/>
  <c r="AE1190" i="9"/>
  <c r="AF1190" i="9"/>
  <c r="AD673" i="9"/>
  <c r="AE673" i="9"/>
  <c r="AF673" i="9"/>
  <c r="AD562" i="9"/>
  <c r="AE562" i="9"/>
  <c r="AF562" i="9"/>
  <c r="AG562" i="9" s="1"/>
  <c r="AF97" i="9"/>
  <c r="AD97" i="9"/>
  <c r="AE97" i="9"/>
  <c r="AD1504" i="9"/>
  <c r="AE1504" i="9"/>
  <c r="AF1504" i="9"/>
  <c r="AG708" i="9"/>
  <c r="AF495" i="9"/>
  <c r="AG495" i="9" s="1"/>
  <c r="AE495" i="9"/>
  <c r="AD495" i="9"/>
  <c r="AG500" i="9"/>
  <c r="AG851" i="9"/>
  <c r="AD1980" i="9"/>
  <c r="AE1980" i="9"/>
  <c r="AF1980" i="9"/>
  <c r="AG1903" i="9"/>
  <c r="AD350" i="9"/>
  <c r="AE350" i="9"/>
  <c r="AF350" i="9"/>
  <c r="AG350" i="9" s="1"/>
  <c r="AD676" i="9"/>
  <c r="AE676" i="9"/>
  <c r="AF676" i="9"/>
  <c r="AG931" i="9"/>
  <c r="AE803" i="9"/>
  <c r="AD803" i="9"/>
  <c r="AF803" i="9"/>
  <c r="AF80" i="9"/>
  <c r="AD80" i="9"/>
  <c r="AE80" i="9"/>
  <c r="AD374" i="9"/>
  <c r="AE374" i="9"/>
  <c r="AF374" i="9"/>
  <c r="AG374" i="9" s="1"/>
  <c r="AG255" i="9"/>
  <c r="AE1641" i="9"/>
  <c r="AF1641" i="9"/>
  <c r="AD1641" i="9"/>
  <c r="AE1938" i="9"/>
  <c r="AD1938" i="9"/>
  <c r="AF1938" i="9"/>
  <c r="AG1938" i="9" s="1"/>
  <c r="AF1315" i="9"/>
  <c r="AG1315" i="9" s="1"/>
  <c r="AD1315" i="9"/>
  <c r="AE1315" i="9"/>
  <c r="AE123" i="9"/>
  <c r="AF123" i="9"/>
  <c r="AG123" i="9" s="1"/>
  <c r="AD123" i="9"/>
  <c r="AD477" i="9"/>
  <c r="AE477" i="9"/>
  <c r="AF477" i="9"/>
  <c r="AG477" i="9" s="1"/>
  <c r="AF1668" i="9"/>
  <c r="AD1668" i="9"/>
  <c r="AE1668" i="9"/>
  <c r="AE1419" i="9"/>
  <c r="AF1419" i="9"/>
  <c r="AG1419" i="9" s="1"/>
  <c r="AD1419" i="9"/>
  <c r="AF136" i="9"/>
  <c r="AD136" i="9"/>
  <c r="AE136" i="9"/>
  <c r="AF493" i="9"/>
  <c r="AE493" i="9"/>
  <c r="AD493" i="9"/>
  <c r="AE545" i="9"/>
  <c r="AF545" i="9"/>
  <c r="AD545" i="9"/>
  <c r="AE1631" i="9"/>
  <c r="AF1631" i="9"/>
  <c r="AD1631" i="9"/>
  <c r="AD32" i="9"/>
  <c r="AF32" i="9"/>
  <c r="AG32" i="9" s="1"/>
  <c r="AE32" i="9"/>
  <c r="AF68" i="9"/>
  <c r="AD68" i="9"/>
  <c r="AE68" i="9"/>
  <c r="AF132" i="9"/>
  <c r="AG132" i="9" s="1"/>
  <c r="AD132" i="9"/>
  <c r="AE132" i="9"/>
  <c r="AD100" i="9"/>
  <c r="AE100" i="9"/>
  <c r="AF100" i="9"/>
  <c r="AE156" i="9"/>
  <c r="AF156" i="9"/>
  <c r="AG156" i="9" s="1"/>
  <c r="AD156" i="9"/>
  <c r="AD534" i="9"/>
  <c r="AE534" i="9"/>
  <c r="AF534" i="9"/>
  <c r="AG534" i="9" s="1"/>
  <c r="AF40" i="9"/>
  <c r="AD40" i="9"/>
  <c r="AE40" i="9"/>
  <c r="AD999" i="9"/>
  <c r="AE999" i="9"/>
  <c r="AF999" i="9"/>
  <c r="AF1270" i="9"/>
  <c r="AE1270" i="9"/>
  <c r="AD1270" i="9"/>
  <c r="AF1009" i="9"/>
  <c r="AD1009" i="9"/>
  <c r="AE1009" i="9"/>
  <c r="AD1548" i="9"/>
  <c r="AF1548" i="9"/>
  <c r="AE1548" i="9"/>
  <c r="AE763" i="9"/>
  <c r="AF763" i="9"/>
  <c r="AD763" i="9"/>
  <c r="AF1260" i="9"/>
  <c r="AD1260" i="9"/>
  <c r="AE1260" i="9"/>
  <c r="AD1355" i="9"/>
  <c r="AF1355" i="9"/>
  <c r="AE1355" i="9"/>
  <c r="AE636" i="9"/>
  <c r="AF636" i="9"/>
  <c r="AD636" i="9"/>
  <c r="AE1847" i="9"/>
  <c r="AF1847" i="9"/>
  <c r="AG1847" i="9" s="1"/>
  <c r="AD1847" i="9"/>
  <c r="AF212" i="9"/>
  <c r="AD212" i="9"/>
  <c r="AE212" i="9"/>
  <c r="AD518" i="9"/>
  <c r="AF518" i="9"/>
  <c r="AE518" i="9"/>
  <c r="AF52" i="9"/>
  <c r="AD52" i="9"/>
  <c r="AE52" i="9"/>
  <c r="AD521" i="9"/>
  <c r="AF521" i="9"/>
  <c r="AE521" i="9"/>
  <c r="AF327" i="9"/>
  <c r="AD327" i="9"/>
  <c r="AE327" i="9"/>
  <c r="AE354" i="9"/>
  <c r="AF354" i="9"/>
  <c r="AD354" i="9"/>
  <c r="AF228" i="9"/>
  <c r="AG228" i="9" s="1"/>
  <c r="AE228" i="9"/>
  <c r="AD228" i="9"/>
  <c r="AF693" i="9"/>
  <c r="AG693" i="9" s="1"/>
  <c r="AD693" i="9"/>
  <c r="AE693" i="9"/>
  <c r="AF1585" i="9"/>
  <c r="AE1585" i="9"/>
  <c r="AD1585" i="9"/>
  <c r="AG63" i="9"/>
  <c r="AF1023" i="9"/>
  <c r="AE1023" i="9"/>
  <c r="AD1023" i="9"/>
  <c r="AG877" i="9"/>
  <c r="AF871" i="9"/>
  <c r="AE871" i="9"/>
  <c r="AD871" i="9"/>
  <c r="AD2000" i="9"/>
  <c r="AE2000" i="9"/>
  <c r="AF2000" i="9"/>
  <c r="AG2000" i="9" s="1"/>
  <c r="AF575" i="9"/>
  <c r="AG575" i="9" s="1"/>
  <c r="AD575" i="9"/>
  <c r="AE575" i="9"/>
  <c r="AF848" i="9"/>
  <c r="AG848" i="9" s="1"/>
  <c r="AE848" i="9"/>
  <c r="AD848" i="9"/>
  <c r="AE950" i="9"/>
  <c r="AF950" i="9"/>
  <c r="AG950" i="9" s="1"/>
  <c r="AD950" i="9"/>
  <c r="AD869" i="9"/>
  <c r="AE869" i="9"/>
  <c r="AF869" i="9"/>
  <c r="AG869" i="9" s="1"/>
  <c r="AE1416" i="9"/>
  <c r="AD1416" i="9"/>
  <c r="AF1416" i="9"/>
  <c r="AG1416" i="9" s="1"/>
  <c r="AE163" i="9"/>
  <c r="AF163" i="9"/>
  <c r="AD163" i="9"/>
  <c r="AE902" i="9"/>
  <c r="AF902" i="9"/>
  <c r="AD902" i="9"/>
  <c r="AG862" i="9"/>
  <c r="AE1137" i="9"/>
  <c r="AD1137" i="9"/>
  <c r="AF1137" i="9"/>
  <c r="AG679" i="9"/>
  <c r="AG814" i="9"/>
  <c r="AD143" i="9"/>
  <c r="AE143" i="9"/>
  <c r="AF143" i="9"/>
  <c r="AD44" i="9"/>
  <c r="AE44" i="9"/>
  <c r="AF44" i="9"/>
  <c r="AD82" i="9"/>
  <c r="AE82" i="9"/>
  <c r="AF82" i="9"/>
  <c r="AG82" i="9" s="1"/>
  <c r="AF393" i="9"/>
  <c r="AD393" i="9"/>
  <c r="AE393" i="9"/>
  <c r="AF1507" i="9"/>
  <c r="AD1507" i="9"/>
  <c r="AE1507" i="9"/>
  <c r="AF169" i="9"/>
  <c r="AD169" i="9"/>
  <c r="AE169" i="9"/>
  <c r="AG1222" i="9"/>
  <c r="AF842" i="9"/>
  <c r="AD842" i="9"/>
  <c r="AE842" i="9"/>
  <c r="AF899" i="9"/>
  <c r="AE899" i="9"/>
  <c r="AD899" i="9"/>
  <c r="AE1413" i="9"/>
  <c r="AF1413" i="9"/>
  <c r="AD1413" i="9"/>
  <c r="AD696" i="9"/>
  <c r="AE696" i="9"/>
  <c r="AF696" i="9"/>
  <c r="AE1329" i="9"/>
  <c r="AF1329" i="9"/>
  <c r="AD1329" i="9"/>
  <c r="AD1259" i="9"/>
  <c r="AE1259" i="9"/>
  <c r="AF1259" i="9"/>
  <c r="AG1259" i="9" s="1"/>
  <c r="AD514" i="9"/>
  <c r="AE514" i="9"/>
  <c r="AF514" i="9"/>
  <c r="AG514" i="9" s="1"/>
  <c r="AD48" i="9"/>
  <c r="AE48" i="9"/>
  <c r="AF48" i="9"/>
  <c r="AF178" i="9"/>
  <c r="AD178" i="9"/>
  <c r="AE178" i="9"/>
  <c r="AD366" i="9"/>
  <c r="AF366" i="9"/>
  <c r="AE366" i="9"/>
  <c r="AD491" i="9"/>
  <c r="AE491" i="9"/>
  <c r="AF491" i="9"/>
  <c r="AG491" i="9" s="1"/>
  <c r="AD786" i="9"/>
  <c r="AE786" i="9"/>
  <c r="AF786" i="9"/>
  <c r="AE332" i="9"/>
  <c r="AD332" i="9"/>
  <c r="AF332" i="9"/>
  <c r="AD610" i="9"/>
  <c r="AE610" i="9"/>
  <c r="AF610" i="9"/>
  <c r="AF476" i="9"/>
  <c r="AE476" i="9"/>
  <c r="AD476" i="9"/>
  <c r="AD499" i="9"/>
  <c r="AE499" i="9"/>
  <c r="AF499" i="9"/>
  <c r="AE996" i="9"/>
  <c r="AF996" i="9"/>
  <c r="AG996" i="9" s="1"/>
  <c r="AD996" i="9"/>
  <c r="AD346" i="9"/>
  <c r="AE346" i="9"/>
  <c r="AF346" i="9"/>
  <c r="AG346" i="9" s="1"/>
  <c r="AF892" i="9"/>
  <c r="AG892" i="9" s="1"/>
  <c r="AE892" i="9"/>
  <c r="AD892" i="9"/>
  <c r="AD1336" i="9"/>
  <c r="AF1336" i="9"/>
  <c r="AE1336" i="9"/>
  <c r="AD687" i="9"/>
  <c r="AE687" i="9"/>
  <c r="AF687" i="9"/>
  <c r="AE1046" i="9"/>
  <c r="AF1046" i="9"/>
  <c r="AD1046" i="9"/>
  <c r="AF986" i="9"/>
  <c r="AE986" i="9"/>
  <c r="AD986" i="9"/>
  <c r="AD825" i="9"/>
  <c r="AE825" i="9"/>
  <c r="AF825" i="9"/>
  <c r="AD846" i="9"/>
  <c r="AE846" i="9"/>
  <c r="AF846" i="9"/>
  <c r="AG846" i="9" s="1"/>
  <c r="AE445" i="9"/>
  <c r="AF445" i="9"/>
  <c r="AD445" i="9"/>
  <c r="AF368" i="9"/>
  <c r="AE368" i="9"/>
  <c r="AD368" i="9"/>
  <c r="AF1173" i="9"/>
  <c r="AG1173" i="9" s="1"/>
  <c r="AE1173" i="9"/>
  <c r="AD1173" i="9"/>
  <c r="AF1195" i="9"/>
  <c r="AD1195" i="9"/>
  <c r="AE1195" i="9"/>
  <c r="AE1595" i="9"/>
  <c r="AD1595" i="9"/>
  <c r="AF1595" i="9"/>
  <c r="AG1595" i="9" s="1"/>
  <c r="AD664" i="9"/>
  <c r="AE664" i="9"/>
  <c r="AF664" i="9"/>
  <c r="AG664" i="9" s="1"/>
  <c r="AE1376" i="9"/>
  <c r="AF1376" i="9"/>
  <c r="AG1376" i="9" s="1"/>
  <c r="AD1376" i="9"/>
  <c r="AD975" i="9"/>
  <c r="AE975" i="9"/>
  <c r="AF975" i="9"/>
  <c r="AE1292" i="9"/>
  <c r="AF1292" i="9"/>
  <c r="AD1292" i="9"/>
  <c r="AE1111" i="9"/>
  <c r="AF1111" i="9"/>
  <c r="AD1111" i="9"/>
  <c r="AF949" i="9"/>
  <c r="AG949" i="9" s="1"/>
  <c r="AD949" i="9"/>
  <c r="AE949" i="9"/>
  <c r="AF1126" i="9"/>
  <c r="AE1126" i="9"/>
  <c r="AD1126" i="9"/>
  <c r="AE1236" i="9"/>
  <c r="AF1236" i="9"/>
  <c r="AD1236" i="9"/>
  <c r="AD1740" i="9"/>
  <c r="AE1740" i="9"/>
  <c r="AF1740" i="9"/>
  <c r="AF598" i="9"/>
  <c r="AG598" i="9" s="1"/>
  <c r="AD598" i="9"/>
  <c r="AE598" i="9"/>
  <c r="AD1591" i="9"/>
  <c r="AE1591" i="9"/>
  <c r="AF1591" i="9"/>
  <c r="AF1604" i="9"/>
  <c r="AD1604" i="9"/>
  <c r="AE1604" i="9"/>
  <c r="AF1384" i="9"/>
  <c r="AD1384" i="9"/>
  <c r="AE1384" i="9"/>
  <c r="AG1858" i="9"/>
  <c r="AE1642" i="9"/>
  <c r="AF1642" i="9"/>
  <c r="AD1642" i="9"/>
  <c r="AD1820" i="9"/>
  <c r="AE1820" i="9"/>
  <c r="AF1820" i="9"/>
  <c r="AD1841" i="9"/>
  <c r="AE1841" i="9"/>
  <c r="AF1841" i="9"/>
  <c r="AD1327" i="9"/>
  <c r="AE1327" i="9"/>
  <c r="AF1327" i="9"/>
  <c r="AG1327" i="9" s="1"/>
  <c r="AD1967" i="9"/>
  <c r="AF1967" i="9"/>
  <c r="AE1967" i="9"/>
  <c r="AD1565" i="9"/>
  <c r="AF1565" i="9"/>
  <c r="AE1565" i="9"/>
  <c r="AG1860" i="9"/>
  <c r="AD391" i="9"/>
  <c r="AF391" i="9"/>
  <c r="AE391" i="9"/>
  <c r="AG117" i="9"/>
  <c r="AG407" i="9"/>
  <c r="AD448" i="9"/>
  <c r="AE448" i="9"/>
  <c r="AF448" i="9"/>
  <c r="AD342" i="9"/>
  <c r="AF342" i="9"/>
  <c r="AE342" i="9"/>
  <c r="AD415" i="9"/>
  <c r="AE415" i="9"/>
  <c r="AF415" i="9"/>
  <c r="AD344" i="9"/>
  <c r="AE344" i="9"/>
  <c r="AF344" i="9"/>
  <c r="AG344" i="9" s="1"/>
  <c r="AF38" i="9"/>
  <c r="AD38" i="9"/>
  <c r="AE38" i="9"/>
  <c r="AD288" i="9"/>
  <c r="AE288" i="9"/>
  <c r="AF288" i="9"/>
  <c r="AG526" i="9"/>
  <c r="AF601" i="9"/>
  <c r="AE601" i="9"/>
  <c r="AD601" i="9"/>
  <c r="AG88" i="9"/>
  <c r="AD462" i="9"/>
  <c r="AE462" i="9"/>
  <c r="AF462" i="9"/>
  <c r="AD713" i="9"/>
  <c r="AE713" i="9"/>
  <c r="AF713" i="9"/>
  <c r="AD666" i="9"/>
  <c r="AE666" i="9"/>
  <c r="AF666" i="9"/>
  <c r="AG666" i="9" s="1"/>
  <c r="AD1103" i="9"/>
  <c r="AE1103" i="9"/>
  <c r="AF1103" i="9"/>
  <c r="AG1103" i="9" s="1"/>
  <c r="AG572" i="9"/>
  <c r="AE1052" i="9"/>
  <c r="AF1052" i="9"/>
  <c r="AD1052" i="9"/>
  <c r="AG57" i="9"/>
  <c r="AG817" i="9"/>
  <c r="AE845" i="9"/>
  <c r="AF845" i="9"/>
  <c r="AD845" i="9"/>
  <c r="AG1202" i="9"/>
  <c r="AG1096" i="9"/>
  <c r="AD976" i="9"/>
  <c r="AF976" i="9"/>
  <c r="AG976" i="9" s="1"/>
  <c r="AE976" i="9"/>
  <c r="AG751" i="9"/>
  <c r="AF1226" i="9"/>
  <c r="AD1226" i="9"/>
  <c r="AE1226" i="9"/>
  <c r="AD1268" i="9"/>
  <c r="AE1268" i="9"/>
  <c r="AF1268" i="9"/>
  <c r="AG1268" i="9" s="1"/>
  <c r="AF993" i="9"/>
  <c r="AD993" i="9"/>
  <c r="AE993" i="9"/>
  <c r="AG841" i="9"/>
  <c r="AG1437" i="9"/>
  <c r="AG1425" i="9"/>
  <c r="AE1068" i="9"/>
  <c r="AD1068" i="9"/>
  <c r="AF1068" i="9"/>
  <c r="AD1373" i="9"/>
  <c r="AE1373" i="9"/>
  <c r="AF1373" i="9"/>
  <c r="AG1373" i="9" s="1"/>
  <c r="AF620" i="9"/>
  <c r="AD620" i="9"/>
  <c r="AE620" i="9"/>
  <c r="AG681" i="9"/>
  <c r="AG978" i="9"/>
  <c r="AG1257" i="9"/>
  <c r="AG1455" i="9"/>
  <c r="AG742" i="9"/>
  <c r="AG1008" i="9"/>
  <c r="AE1436" i="9"/>
  <c r="AF1436" i="9"/>
  <c r="AD1436" i="9"/>
  <c r="AE1206" i="9"/>
  <c r="AF1206" i="9"/>
  <c r="AD1206" i="9"/>
  <c r="AF1237" i="9"/>
  <c r="AG1237" i="9" s="1"/>
  <c r="AE1237" i="9"/>
  <c r="AD1237" i="9"/>
  <c r="AG1200" i="9"/>
  <c r="AD1500" i="9"/>
  <c r="AE1500" i="9"/>
  <c r="AF1500" i="9"/>
  <c r="AG1679" i="9"/>
  <c r="AG1605" i="9"/>
  <c r="AG1469" i="9"/>
  <c r="AD1876" i="9"/>
  <c r="AE1876" i="9"/>
  <c r="AF1876" i="9"/>
  <c r="AG1876" i="9" s="1"/>
  <c r="AG1426" i="9"/>
  <c r="AD1017" i="9"/>
  <c r="AE1017" i="9"/>
  <c r="AF1017" i="9"/>
  <c r="AG1017" i="9" s="1"/>
  <c r="AG1133" i="9"/>
  <c r="AE1635" i="9"/>
  <c r="AF1635" i="9"/>
  <c r="AD1635" i="9"/>
  <c r="AG1744" i="9"/>
  <c r="AE1832" i="9"/>
  <c r="AF1832" i="9"/>
  <c r="AD1832" i="9"/>
  <c r="AG1265" i="9"/>
  <c r="AD965" i="9"/>
  <c r="AE965" i="9"/>
  <c r="AF965" i="9"/>
  <c r="AG965" i="9" s="1"/>
  <c r="AE1117" i="9"/>
  <c r="AF1117" i="9"/>
  <c r="AD1117" i="9"/>
  <c r="AG1805" i="9"/>
  <c r="AG1931" i="9"/>
  <c r="AE1381" i="9"/>
  <c r="AF1381" i="9"/>
  <c r="AD1381" i="9"/>
  <c r="AD1856" i="9"/>
  <c r="AE1856" i="9"/>
  <c r="AF1856" i="9"/>
  <c r="AG1982" i="9"/>
  <c r="AE1910" i="9"/>
  <c r="AF1910" i="9"/>
  <c r="AD1910" i="9"/>
  <c r="AD1230" i="9"/>
  <c r="AE1230" i="9"/>
  <c r="AF1230" i="9"/>
  <c r="AD1974" i="9"/>
  <c r="AE1974" i="9"/>
  <c r="AF1974" i="9"/>
  <c r="AD657" i="9"/>
  <c r="AE657" i="9"/>
  <c r="AF657" i="9"/>
  <c r="AG657" i="9" s="1"/>
  <c r="AD351" i="9"/>
  <c r="AE351" i="9"/>
  <c r="AF351" i="9"/>
  <c r="AG351" i="9" s="1"/>
  <c r="AE14" i="9"/>
  <c r="AF14" i="9"/>
  <c r="AG14" i="9" s="1"/>
  <c r="AD14" i="9"/>
  <c r="AD467" i="9"/>
  <c r="AE467" i="9"/>
  <c r="AF467" i="9"/>
  <c r="AD436" i="9"/>
  <c r="AF436" i="9"/>
  <c r="AE436" i="9"/>
  <c r="AD470" i="9"/>
  <c r="AF470" i="9"/>
  <c r="AE470" i="9"/>
  <c r="AG320" i="9"/>
  <c r="AG284" i="9"/>
  <c r="AF200" i="9"/>
  <c r="AE200" i="9"/>
  <c r="AD200" i="9"/>
  <c r="AG93" i="9"/>
  <c r="AG465" i="9"/>
  <c r="AE378" i="9"/>
  <c r="AF378" i="9"/>
  <c r="AD378" i="9"/>
  <c r="AE502" i="9"/>
  <c r="AF502" i="9"/>
  <c r="AD502" i="9"/>
  <c r="AF548" i="9"/>
  <c r="AD548" i="9"/>
  <c r="AE548" i="9"/>
  <c r="AF28" i="9"/>
  <c r="AG28" i="9" s="1"/>
  <c r="AD28" i="9"/>
  <c r="AE28" i="9"/>
  <c r="AG265" i="9"/>
  <c r="AD1140" i="9"/>
  <c r="AE1140" i="9"/>
  <c r="AF1140" i="9"/>
  <c r="AF1207" i="9"/>
  <c r="AD1207" i="9"/>
  <c r="AE1207" i="9"/>
  <c r="AG402" i="9"/>
  <c r="AG719" i="9"/>
  <c r="AE704" i="9"/>
  <c r="AF704" i="9"/>
  <c r="AG704" i="9" s="1"/>
  <c r="AD704" i="9"/>
  <c r="AG618" i="9"/>
  <c r="AG774" i="9"/>
  <c r="AE318" i="9"/>
  <c r="AF318" i="9"/>
  <c r="AD318" i="9"/>
  <c r="AD824" i="9"/>
  <c r="AF824" i="9"/>
  <c r="AE824" i="9"/>
  <c r="AD995" i="9"/>
  <c r="AE995" i="9"/>
  <c r="AF995" i="9"/>
  <c r="AF1091" i="9"/>
  <c r="AE1091" i="9"/>
  <c r="AD1091" i="9"/>
  <c r="AG745" i="9"/>
  <c r="AG852" i="9"/>
  <c r="AD1488" i="9"/>
  <c r="AE1488" i="9"/>
  <c r="AF1488" i="9"/>
  <c r="AG1488" i="9" s="1"/>
  <c r="AG383" i="9"/>
  <c r="AE953" i="9"/>
  <c r="AF953" i="9"/>
  <c r="AG953" i="9" s="1"/>
  <c r="AD953" i="9"/>
  <c r="AG563" i="9"/>
  <c r="AE992" i="9"/>
  <c r="AF992" i="9"/>
  <c r="AG992" i="9" s="1"/>
  <c r="AD992" i="9"/>
  <c r="AG1606" i="9"/>
  <c r="AG698" i="9"/>
  <c r="AE1216" i="9"/>
  <c r="AF1216" i="9"/>
  <c r="AD1216" i="9"/>
  <c r="AG1560" i="9"/>
  <c r="AE1132" i="9"/>
  <c r="AF1132" i="9"/>
  <c r="AD1132" i="9"/>
  <c r="AD1789" i="9"/>
  <c r="AE1789" i="9"/>
  <c r="AF1789" i="9"/>
  <c r="AG1789" i="9" s="1"/>
  <c r="AG1205" i="9"/>
  <c r="AE1564" i="9"/>
  <c r="AD1564" i="9"/>
  <c r="AF1564" i="9"/>
  <c r="AF644" i="9"/>
  <c r="AE644" i="9"/>
  <c r="AD644" i="9"/>
  <c r="AE925" i="9"/>
  <c r="AF925" i="9"/>
  <c r="AD925" i="9"/>
  <c r="AE1099" i="9"/>
  <c r="AD1099" i="9"/>
  <c r="AF1099" i="9"/>
  <c r="AE1611" i="9"/>
  <c r="AD1611" i="9"/>
  <c r="AF1611" i="9"/>
  <c r="AE1537" i="9"/>
  <c r="AF1537" i="9"/>
  <c r="AD1537" i="9"/>
  <c r="AF1867" i="9"/>
  <c r="AG1867" i="9" s="1"/>
  <c r="AD1867" i="9"/>
  <c r="AE1867" i="9"/>
  <c r="AG1185" i="9"/>
  <c r="AG1242" i="9"/>
  <c r="AG1534" i="9"/>
  <c r="AG1852" i="9"/>
  <c r="AG1956" i="9"/>
  <c r="AD1908" i="9"/>
  <c r="AE1908" i="9"/>
  <c r="AF1908" i="9"/>
  <c r="AG1908" i="9" s="1"/>
  <c r="AF400" i="9"/>
  <c r="AG400" i="9" s="1"/>
  <c r="AD400" i="9"/>
  <c r="AE400" i="9"/>
  <c r="AG1851" i="9"/>
  <c r="AE716" i="9"/>
  <c r="AF716" i="9"/>
  <c r="AD716" i="9"/>
  <c r="AE983" i="9"/>
  <c r="AF983" i="9"/>
  <c r="AD983" i="9"/>
  <c r="AG104" i="9"/>
  <c r="AD12" i="9"/>
  <c r="AE12" i="9"/>
  <c r="AF12" i="9"/>
  <c r="AG77" i="9"/>
  <c r="AE25" i="9"/>
  <c r="AF25" i="9"/>
  <c r="AG25" i="9" s="1"/>
  <c r="AD25" i="9"/>
  <c r="AG21" i="9"/>
  <c r="AF58" i="9"/>
  <c r="AD58" i="9"/>
  <c r="AE58" i="9"/>
  <c r="AD423" i="9"/>
  <c r="AE423" i="9"/>
  <c r="AF423" i="9"/>
  <c r="AG423" i="9" s="1"/>
  <c r="AD64" i="9"/>
  <c r="AE64" i="9"/>
  <c r="AF64" i="9"/>
  <c r="AG64" i="9" s="1"/>
  <c r="AG184" i="9"/>
  <c r="AG59" i="9"/>
  <c r="AG309" i="9"/>
  <c r="AF133" i="9"/>
  <c r="AD133" i="9"/>
  <c r="AE133" i="9"/>
  <c r="AG139" i="9"/>
  <c r="AG503" i="9"/>
  <c r="AF260" i="9"/>
  <c r="AG260" i="9" s="1"/>
  <c r="AD260" i="9"/>
  <c r="AE260" i="9"/>
  <c r="AE357" i="9"/>
  <c r="AD357" i="9"/>
  <c r="AF357" i="9"/>
  <c r="AG86" i="9"/>
  <c r="AF125" i="9"/>
  <c r="AE125" i="9"/>
  <c r="AD125" i="9"/>
  <c r="AG940" i="9"/>
  <c r="AG498" i="9"/>
  <c r="AF758" i="9"/>
  <c r="AD758" i="9"/>
  <c r="AE758" i="9"/>
  <c r="AG705" i="9"/>
  <c r="AD1187" i="9"/>
  <c r="AE1187" i="9"/>
  <c r="AF1187" i="9"/>
  <c r="AG509" i="9"/>
  <c r="AD821" i="9"/>
  <c r="AF821" i="9"/>
  <c r="AE821" i="9"/>
  <c r="AD1210" i="9"/>
  <c r="AE1210" i="9"/>
  <c r="AF1210" i="9"/>
  <c r="AD419" i="9"/>
  <c r="AE419" i="9"/>
  <c r="AF419" i="9"/>
  <c r="AG419" i="9" s="1"/>
  <c r="AE527" i="9"/>
  <c r="AD527" i="9"/>
  <c r="AF527" i="9"/>
  <c r="AG527" i="9" s="1"/>
  <c r="AG725" i="9"/>
  <c r="AE927" i="9"/>
  <c r="AD927" i="9"/>
  <c r="AF927" i="9"/>
  <c r="AG83" i="9"/>
  <c r="AG1067" i="9"/>
  <c r="AG1196" i="9"/>
  <c r="AG574" i="9"/>
  <c r="AD1332" i="9"/>
  <c r="AE1332" i="9"/>
  <c r="AF1332" i="9"/>
  <c r="AD459" i="9"/>
  <c r="AE459" i="9"/>
  <c r="AF459" i="9"/>
  <c r="AG1105" i="9"/>
  <c r="AG337" i="9"/>
  <c r="AE1218" i="9"/>
  <c r="AF1218" i="9"/>
  <c r="AD1218" i="9"/>
  <c r="AG1349" i="9"/>
  <c r="AE797" i="9"/>
  <c r="AF797" i="9"/>
  <c r="AG797" i="9" s="1"/>
  <c r="AD797" i="9"/>
  <c r="AG1244" i="9"/>
  <c r="AG1288" i="9"/>
  <c r="AD1043" i="9"/>
  <c r="AE1043" i="9"/>
  <c r="AF1043" i="9"/>
  <c r="AG1043" i="9" s="1"/>
  <c r="AD1075" i="9"/>
  <c r="AE1075" i="9"/>
  <c r="AF1075" i="9"/>
  <c r="AE1365" i="9"/>
  <c r="AF1365" i="9"/>
  <c r="AG1365" i="9" s="1"/>
  <c r="AD1365" i="9"/>
  <c r="AG1151" i="9"/>
  <c r="AD1360" i="9"/>
  <c r="AE1360" i="9"/>
  <c r="AF1360" i="9"/>
  <c r="AG1024" i="9"/>
  <c r="AG957" i="9"/>
  <c r="AG1527" i="9"/>
  <c r="AG938" i="9"/>
  <c r="AD1057" i="9"/>
  <c r="AE1057" i="9"/>
  <c r="AF1057" i="9"/>
  <c r="AG1057" i="9" s="1"/>
  <c r="AD1036" i="9"/>
  <c r="AE1036" i="9"/>
  <c r="AF1036" i="9"/>
  <c r="AG1036" i="9" s="1"/>
  <c r="AG1442" i="9"/>
  <c r="AF1542" i="9"/>
  <c r="AE1542" i="9"/>
  <c r="AD1542" i="9"/>
  <c r="AD1778" i="9"/>
  <c r="AE1778" i="9"/>
  <c r="AF1778" i="9"/>
  <c r="AE1280" i="9"/>
  <c r="AF1280" i="9"/>
  <c r="AG1280" i="9" s="1"/>
  <c r="AD1280" i="9"/>
  <c r="AE1826" i="9"/>
  <c r="AF1826" i="9"/>
  <c r="AD1826" i="9"/>
  <c r="AG1044" i="9"/>
  <c r="AG1632" i="9"/>
  <c r="AD1490" i="9"/>
  <c r="AE1490" i="9"/>
  <c r="AF1490" i="9"/>
  <c r="AF1279" i="9"/>
  <c r="AD1279" i="9"/>
  <c r="AE1279" i="9"/>
  <c r="AE1907" i="9"/>
  <c r="AF1907" i="9"/>
  <c r="AD1907" i="9"/>
  <c r="AD1693" i="9"/>
  <c r="AE1693" i="9"/>
  <c r="AF1693" i="9"/>
  <c r="AG1972" i="9"/>
  <c r="AE613" i="9"/>
  <c r="AF613" i="9"/>
  <c r="AD613" i="9"/>
  <c r="AG1724" i="9"/>
  <c r="AG1869" i="9"/>
  <c r="AE1319" i="9"/>
  <c r="AF1319" i="9"/>
  <c r="AD1319" i="9"/>
  <c r="AG1219" i="9"/>
  <c r="AD1638" i="9"/>
  <c r="AE1638" i="9"/>
  <c r="AF1638" i="9"/>
  <c r="AG1638" i="9" s="1"/>
  <c r="AD1123" i="9"/>
  <c r="AF1123" i="9"/>
  <c r="AE1123" i="9"/>
  <c r="AG1547" i="9"/>
  <c r="AE952" i="9"/>
  <c r="AF952" i="9"/>
  <c r="AD952" i="9"/>
  <c r="AG1732" i="9"/>
  <c r="AD1790" i="9"/>
  <c r="AE1790" i="9"/>
  <c r="AF1790" i="9"/>
  <c r="AD1862" i="9"/>
  <c r="AE1862" i="9"/>
  <c r="AF1862" i="9"/>
  <c r="AG1862" i="9" s="1"/>
  <c r="AG1913" i="9"/>
  <c r="AG1819" i="9"/>
  <c r="AG1450" i="9"/>
  <c r="AD1940" i="9"/>
  <c r="AE1940" i="9"/>
  <c r="AF1940" i="9"/>
  <c r="AG1940" i="9" s="1"/>
  <c r="AE1885" i="9"/>
  <c r="AF1885" i="9"/>
  <c r="AD1885" i="9"/>
  <c r="AG1245" i="9"/>
  <c r="AE690" i="9"/>
  <c r="AF690" i="9"/>
  <c r="AD690" i="9"/>
  <c r="AG890" i="9"/>
  <c r="AE798" i="9"/>
  <c r="AD798" i="9"/>
  <c r="AF798" i="9"/>
  <c r="AF1613" i="9"/>
  <c r="AE1613" i="9"/>
  <c r="AD1613" i="9"/>
  <c r="AD1022" i="9"/>
  <c r="AE1022" i="9"/>
  <c r="AF1022" i="9"/>
  <c r="AG1022" i="9" s="1"/>
  <c r="AG866" i="9"/>
  <c r="AD1074" i="9"/>
  <c r="AE1074" i="9"/>
  <c r="AF1074" i="9"/>
  <c r="AG1074" i="9" s="1"/>
  <c r="AG1108" i="9"/>
  <c r="AE1481" i="9"/>
  <c r="AF1481" i="9"/>
  <c r="AD1481" i="9"/>
  <c r="AE963" i="9"/>
  <c r="AD963" i="9"/>
  <c r="AF963" i="9"/>
  <c r="AG963" i="9" s="1"/>
  <c r="AG247" i="9"/>
  <c r="AD567" i="9"/>
  <c r="AE567" i="9"/>
  <c r="AF567" i="9"/>
  <c r="AG567" i="9" s="1"/>
  <c r="AD1829" i="9"/>
  <c r="AE1829" i="9"/>
  <c r="AF1829" i="9"/>
  <c r="AG1536" i="9"/>
  <c r="AG406" i="9"/>
  <c r="AG542" i="9"/>
  <c r="AG1701" i="9"/>
  <c r="AD1498" i="9"/>
  <c r="AE1498" i="9"/>
  <c r="AF1498" i="9"/>
  <c r="AG1149" i="9"/>
  <c r="AF1263" i="9"/>
  <c r="AD1263" i="9"/>
  <c r="AE1263" i="9"/>
  <c r="AF1730" i="9"/>
  <c r="AD1730" i="9"/>
  <c r="AE1730" i="9"/>
  <c r="AG1369" i="9"/>
  <c r="AE1524" i="9"/>
  <c r="AF1524" i="9"/>
  <c r="AD1524" i="9"/>
  <c r="AG1090" i="9"/>
  <c r="AG1645" i="9"/>
  <c r="AD916" i="9"/>
  <c r="AE916" i="9"/>
  <c r="AF916" i="9"/>
  <c r="AG1915" i="9"/>
  <c r="AF1499" i="9"/>
  <c r="AE1499" i="9"/>
  <c r="AD1499" i="9"/>
  <c r="AG1282" i="9"/>
  <c r="AG1958" i="9"/>
  <c r="AE1977" i="9"/>
  <c r="AD1977" i="9"/>
  <c r="AF1977" i="9"/>
  <c r="AG1322" i="9"/>
  <c r="AD1939" i="9"/>
  <c r="AE1939" i="9"/>
  <c r="AF1939" i="9"/>
  <c r="AG89" i="9"/>
  <c r="AG113" i="9"/>
  <c r="AE192" i="9"/>
  <c r="AF192" i="9"/>
  <c r="AD192" i="9"/>
  <c r="AG84" i="9"/>
  <c r="AG411" i="9"/>
  <c r="AG118" i="9"/>
  <c r="AG142" i="9"/>
  <c r="AG256" i="9"/>
  <c r="AG273" i="9"/>
  <c r="AF92" i="9"/>
  <c r="AD92" i="9"/>
  <c r="AE92" i="9"/>
  <c r="AD1003" i="9"/>
  <c r="AE1003" i="9"/>
  <c r="AF1003" i="9"/>
  <c r="AG1003" i="9" s="1"/>
  <c r="AG140" i="9"/>
  <c r="AG667" i="9"/>
  <c r="AG515" i="9"/>
  <c r="AG301" i="9"/>
  <c r="AD897" i="9"/>
  <c r="AE897" i="9"/>
  <c r="AF897" i="9"/>
  <c r="AG245" i="9"/>
  <c r="AF739" i="9"/>
  <c r="AG739" i="9" s="1"/>
  <c r="AE739" i="9"/>
  <c r="AD739" i="9"/>
  <c r="AG186" i="9"/>
  <c r="AF551" i="9"/>
  <c r="AG551" i="9" s="1"/>
  <c r="AD551" i="9"/>
  <c r="AE551" i="9"/>
  <c r="AD747" i="9"/>
  <c r="AF747" i="9"/>
  <c r="AG747" i="9" s="1"/>
  <c r="AE747" i="9"/>
  <c r="AF735" i="9"/>
  <c r="AD735" i="9"/>
  <c r="AE735" i="9"/>
  <c r="AE1359" i="9"/>
  <c r="AD1359" i="9"/>
  <c r="AF1359" i="9"/>
  <c r="AG1359" i="9" s="1"/>
  <c r="AG635" i="9"/>
  <c r="AG1072" i="9"/>
  <c r="AD424" i="9"/>
  <c r="AE424" i="9"/>
  <c r="AF424" i="9"/>
  <c r="AG424" i="9" s="1"/>
  <c r="AF915" i="9"/>
  <c r="AD915" i="9"/>
  <c r="AE915" i="9"/>
  <c r="AF718" i="9"/>
  <c r="AG718" i="9" s="1"/>
  <c r="AD718" i="9"/>
  <c r="AE718" i="9"/>
  <c r="AD1143" i="9"/>
  <c r="AE1143" i="9"/>
  <c r="AF1143" i="9"/>
  <c r="AG398" i="9"/>
  <c r="AG507" i="9"/>
  <c r="AD1283" i="9"/>
  <c r="AE1283" i="9"/>
  <c r="AF1283" i="9"/>
  <c r="AD1028" i="9"/>
  <c r="AE1028" i="9"/>
  <c r="AF1028" i="9"/>
  <c r="AG1028" i="9" s="1"/>
  <c r="AD1347" i="9"/>
  <c r="AE1347" i="9"/>
  <c r="AF1347" i="9"/>
  <c r="AG1347" i="9" s="1"/>
  <c r="AD1628" i="9"/>
  <c r="AF1628" i="9"/>
  <c r="AE1628" i="9"/>
  <c r="AF732" i="9"/>
  <c r="AG732" i="9" s="1"/>
  <c r="AD732" i="9"/>
  <c r="AE732" i="9"/>
  <c r="AD1475" i="9"/>
  <c r="AE1475" i="9"/>
  <c r="AF1475" i="9"/>
  <c r="AF885" i="9"/>
  <c r="AE885" i="9"/>
  <c r="AD885" i="9"/>
  <c r="AG1278" i="9"/>
  <c r="AF1352" i="9"/>
  <c r="AE1352" i="9"/>
  <c r="AD1352" i="9"/>
  <c r="AE1496" i="9"/>
  <c r="AD1496" i="9"/>
  <c r="AF1496" i="9"/>
  <c r="AG1496" i="9" s="1"/>
  <c r="AG1053" i="9"/>
  <c r="AG1341" i="9"/>
  <c r="AD1660" i="9"/>
  <c r="AE1660" i="9"/>
  <c r="AF1660" i="9"/>
  <c r="AG1660" i="9" s="1"/>
  <c r="AF699" i="9"/>
  <c r="AE699" i="9"/>
  <c r="AD699" i="9"/>
  <c r="AG1285" i="9"/>
  <c r="AF807" i="9"/>
  <c r="AD807" i="9"/>
  <c r="AE807" i="9"/>
  <c r="AE1361" i="9"/>
  <c r="AD1361" i="9"/>
  <c r="AF1361" i="9"/>
  <c r="AG1221" i="9"/>
  <c r="AG1714" i="9"/>
  <c r="AG1644" i="9"/>
  <c r="AD1169" i="9"/>
  <c r="AF1169" i="9"/>
  <c r="AE1169" i="9"/>
  <c r="AG1640" i="9"/>
  <c r="AG1653" i="9"/>
  <c r="AG1975" i="9"/>
  <c r="AG1574" i="9"/>
  <c r="AG1294" i="9"/>
  <c r="AG1821" i="9"/>
  <c r="AD1180" i="9"/>
  <c r="AE1180" i="9"/>
  <c r="AF1180" i="9"/>
  <c r="AE1667" i="9"/>
  <c r="AF1667" i="9"/>
  <c r="AD1667" i="9"/>
  <c r="AG912" i="9"/>
  <c r="AG1904" i="9"/>
  <c r="AG1378" i="9"/>
  <c r="AG1663" i="9"/>
  <c r="AG1696" i="9"/>
  <c r="AG1639" i="9"/>
  <c r="AG1328" i="9"/>
  <c r="AD1479" i="9"/>
  <c r="AE1479" i="9"/>
  <c r="AF1479" i="9"/>
  <c r="AD1846" i="9"/>
  <c r="AE1846" i="9"/>
  <c r="AF1846" i="9"/>
  <c r="AE1045" i="9"/>
  <c r="AF1045" i="9"/>
  <c r="AD1045" i="9"/>
  <c r="AG2002" i="9"/>
  <c r="AG1893" i="9"/>
  <c r="AE827" i="9"/>
  <c r="AD827" i="9"/>
  <c r="AF827" i="9"/>
  <c r="AG1943" i="9"/>
  <c r="AG1676" i="9"/>
  <c r="AE1707" i="9"/>
  <c r="AF1707" i="9"/>
  <c r="AG1707" i="9" s="1"/>
  <c r="AD1707" i="9"/>
  <c r="AE1898" i="9"/>
  <c r="AF1898" i="9"/>
  <c r="AG1898" i="9" s="1"/>
  <c r="AD1898" i="9"/>
  <c r="AG176" i="9"/>
  <c r="AF564" i="9"/>
  <c r="AE564" i="9"/>
  <c r="AD564" i="9"/>
  <c r="AG1049" i="9"/>
  <c r="AD764" i="9"/>
  <c r="AF764" i="9"/>
  <c r="AG764" i="9" s="1"/>
  <c r="AE764" i="9"/>
  <c r="AF879" i="9"/>
  <c r="AD879" i="9"/>
  <c r="AE879" i="9"/>
  <c r="AF942" i="9"/>
  <c r="AD942" i="9"/>
  <c r="AE942" i="9"/>
  <c r="AG782" i="9"/>
  <c r="AD1370" i="9"/>
  <c r="AE1370" i="9"/>
  <c r="AF1370" i="9"/>
  <c r="AG1370" i="9" s="1"/>
  <c r="AE1687" i="9"/>
  <c r="AF1687" i="9"/>
  <c r="AD1687" i="9"/>
  <c r="AG1314" i="9"/>
  <c r="AD919" i="9"/>
  <c r="AE919" i="9"/>
  <c r="AF919" i="9"/>
  <c r="AG1675" i="9"/>
  <c r="AD833" i="9"/>
  <c r="AE833" i="9"/>
  <c r="AF833" i="9"/>
  <c r="AD144" i="9"/>
  <c r="AE144" i="9"/>
  <c r="AF144" i="9"/>
  <c r="AD334" i="9"/>
  <c r="AE334" i="9"/>
  <c r="AF334" i="9"/>
  <c r="AG334" i="9" s="1"/>
  <c r="AG166" i="9"/>
  <c r="AD585" i="9"/>
  <c r="AE585" i="9"/>
  <c r="AF585" i="9"/>
  <c r="AG585" i="9" s="1"/>
  <c r="AG724" i="9"/>
  <c r="AD554" i="9"/>
  <c r="AE554" i="9"/>
  <c r="AF554" i="9"/>
  <c r="AG554" i="9" s="1"/>
  <c r="AD979" i="9"/>
  <c r="AE979" i="9"/>
  <c r="AF979" i="9"/>
  <c r="AG979" i="9" s="1"/>
  <c r="AG519" i="9"/>
  <c r="AE1086" i="9"/>
  <c r="AF1086" i="9"/>
  <c r="AD1086" i="9"/>
  <c r="AE761" i="9"/>
  <c r="AF761" i="9"/>
  <c r="AD761" i="9"/>
  <c r="AG151" i="9"/>
  <c r="AG815" i="9"/>
  <c r="AE1691" i="9"/>
  <c r="AD1691" i="9"/>
  <c r="AF1691" i="9"/>
  <c r="AG1691" i="9" s="1"/>
  <c r="AD1106" i="9"/>
  <c r="AE1106" i="9"/>
  <c r="AF1106" i="9"/>
  <c r="AG1540" i="9"/>
  <c r="AF1612" i="9"/>
  <c r="AG1612" i="9" s="1"/>
  <c r="AD1612" i="9"/>
  <c r="AE1612" i="9"/>
  <c r="AD1027" i="9"/>
  <c r="AF1027" i="9"/>
  <c r="AG1027" i="9" s="1"/>
  <c r="AE1027" i="9"/>
  <c r="AE1073" i="9"/>
  <c r="AD1073" i="9"/>
  <c r="AF1073" i="9"/>
  <c r="AG1073" i="9" s="1"/>
  <c r="AF1335" i="9"/>
  <c r="AD1335" i="9"/>
  <c r="AE1335" i="9"/>
  <c r="AG1154" i="9"/>
  <c r="AE446" i="9"/>
  <c r="AD446" i="9"/>
  <c r="AF446" i="9"/>
  <c r="AG446" i="9" s="1"/>
  <c r="AG1514" i="9"/>
  <c r="AD1770" i="9"/>
  <c r="AE1770" i="9"/>
  <c r="AF1770" i="9"/>
  <c r="AG1770" i="9" s="1"/>
  <c r="AD1670" i="9"/>
  <c r="AE1670" i="9"/>
  <c r="AF1670" i="9"/>
  <c r="AD1528" i="9"/>
  <c r="AE1528" i="9"/>
  <c r="AF1528" i="9"/>
  <c r="AE1677" i="9"/>
  <c r="AF1677" i="9"/>
  <c r="AD1677" i="9"/>
  <c r="AF1478" i="9"/>
  <c r="AD1478" i="9"/>
  <c r="AE1478" i="9"/>
  <c r="AG1304" i="9"/>
  <c r="AD558" i="9"/>
  <c r="AE558" i="9"/>
  <c r="AF558" i="9"/>
  <c r="AG558" i="9" s="1"/>
  <c r="AF1402" i="9"/>
  <c r="AG1402" i="9" s="1"/>
  <c r="AD1402" i="9"/>
  <c r="AE1402" i="9"/>
  <c r="AG1266" i="9"/>
  <c r="AG1955" i="9"/>
  <c r="AD1465" i="9"/>
  <c r="AE1465" i="9"/>
  <c r="AF1465" i="9"/>
  <c r="AG1465" i="9" s="1"/>
  <c r="AG722" i="9"/>
  <c r="AG1954" i="9"/>
  <c r="AD1720" i="9"/>
  <c r="AE1720" i="9"/>
  <c r="AF1720" i="9"/>
  <c r="AG1720" i="9" s="1"/>
  <c r="AF1451" i="9"/>
  <c r="AD1451" i="9"/>
  <c r="AE1451" i="9"/>
  <c r="AG1873" i="9"/>
  <c r="AE1464" i="9"/>
  <c r="AD1464" i="9"/>
  <c r="AF1464" i="9"/>
  <c r="AG1464" i="9" s="1"/>
  <c r="AE1989" i="9"/>
  <c r="AF1989" i="9"/>
  <c r="AD1989" i="9"/>
  <c r="AD733" i="9"/>
  <c r="AE733" i="9"/>
  <c r="AF733" i="9"/>
  <c r="AG98" i="9"/>
  <c r="AD936" i="9"/>
  <c r="AF936" i="9"/>
  <c r="AG936" i="9" s="1"/>
  <c r="AE936" i="9"/>
  <c r="AE703" i="9"/>
  <c r="AF703" i="9"/>
  <c r="AD703" i="9"/>
  <c r="AE1088" i="9"/>
  <c r="AF1088" i="9"/>
  <c r="AD1088" i="9"/>
  <c r="AG1385" i="9"/>
  <c r="AF1087" i="9"/>
  <c r="AD1087" i="9"/>
  <c r="AE1087" i="9"/>
  <c r="AG1338" i="9"/>
  <c r="AE1905" i="9"/>
  <c r="AF1905" i="9"/>
  <c r="AD1905" i="9"/>
  <c r="AG1919" i="9"/>
  <c r="AF1806" i="9"/>
  <c r="AD1806" i="9"/>
  <c r="AE1806" i="9"/>
  <c r="AD1782" i="9"/>
  <c r="AF1782" i="9"/>
  <c r="AE1782" i="9"/>
  <c r="AD232" i="9"/>
  <c r="AF232" i="9"/>
  <c r="AG232" i="9" s="1"/>
  <c r="AE232" i="9"/>
  <c r="AD196" i="9"/>
  <c r="AE196" i="9"/>
  <c r="AF196" i="9"/>
  <c r="AG196" i="9" s="1"/>
  <c r="AG241" i="9"/>
  <c r="AG612" i="9"/>
  <c r="AE603" i="9"/>
  <c r="AD603" i="9"/>
  <c r="AF603" i="9"/>
  <c r="AG812" i="9"/>
  <c r="AG962" i="9"/>
  <c r="AG464" i="9"/>
  <c r="AD418" i="9"/>
  <c r="AF418" i="9"/>
  <c r="AE418" i="9"/>
  <c r="AG343" i="9"/>
  <c r="AG1389" i="9"/>
  <c r="AE804" i="9"/>
  <c r="AF804" i="9"/>
  <c r="AD804" i="9"/>
  <c r="AG970" i="9"/>
  <c r="AF1213" i="9"/>
  <c r="AD1213" i="9"/>
  <c r="AE1213" i="9"/>
  <c r="AE1617" i="9"/>
  <c r="AF1617" i="9"/>
  <c r="AD1617" i="9"/>
  <c r="AG1145" i="9"/>
  <c r="AG1125" i="9"/>
  <c r="AD971" i="9"/>
  <c r="AE971" i="9"/>
  <c r="AF971" i="9"/>
  <c r="AG971" i="9" s="1"/>
  <c r="AG1383" i="9"/>
  <c r="AF1424" i="9"/>
  <c r="AE1424" i="9"/>
  <c r="AD1424" i="9"/>
  <c r="AG1643" i="9"/>
  <c r="AG571" i="9"/>
  <c r="AE1530" i="9"/>
  <c r="AD1530" i="9"/>
  <c r="AF1530" i="9"/>
  <c r="AF1387" i="9"/>
  <c r="AD1387" i="9"/>
  <c r="AE1387" i="9"/>
  <c r="AG1925" i="9"/>
  <c r="AD1625" i="9"/>
  <c r="AE1625" i="9"/>
  <c r="AF1625" i="9"/>
  <c r="AG1625" i="9" s="1"/>
  <c r="AF1494" i="9"/>
  <c r="AE1494" i="9"/>
  <c r="AD1494" i="9"/>
  <c r="AF1193" i="9"/>
  <c r="AG1193" i="9" s="1"/>
  <c r="AD1193" i="9"/>
  <c r="AE1193" i="9"/>
  <c r="AE1211" i="9"/>
  <c r="AF1211" i="9"/>
  <c r="AG1211" i="9" s="1"/>
  <c r="AD1211" i="9"/>
  <c r="AD1681" i="9"/>
  <c r="AE1681" i="9"/>
  <c r="AF1681" i="9"/>
  <c r="AG1681" i="9" s="1"/>
  <c r="AG1774" i="9"/>
  <c r="AD1440" i="9"/>
  <c r="AE1440" i="9"/>
  <c r="AF1440" i="9"/>
  <c r="AG1440" i="9" s="1"/>
  <c r="AG1872" i="9"/>
  <c r="AF1682" i="9"/>
  <c r="AD1682" i="9"/>
  <c r="AE1682" i="9"/>
  <c r="AG1634" i="9"/>
  <c r="AG1002" i="9"/>
  <c r="AF1471" i="9"/>
  <c r="AD1471" i="9"/>
  <c r="AE1471" i="9"/>
  <c r="AE1276" i="9"/>
  <c r="AF1276" i="9"/>
  <c r="AD1276" i="9"/>
  <c r="AF533" i="9"/>
  <c r="AD533" i="9"/>
  <c r="AE533" i="9"/>
  <c r="AG626" i="9"/>
  <c r="AD1673" i="9"/>
  <c r="AE1673" i="9"/>
  <c r="AF1673" i="9"/>
  <c r="AG1673" i="9" s="1"/>
  <c r="AD1722" i="9"/>
  <c r="AF1722" i="9"/>
  <c r="AG1722" i="9" s="1"/>
  <c r="AE1722" i="9"/>
  <c r="AD1733" i="9"/>
  <c r="AE1733" i="9"/>
  <c r="AF1733" i="9"/>
  <c r="AG1792" i="9"/>
  <c r="AG1298" i="9"/>
  <c r="AF1875" i="9"/>
  <c r="AG1875" i="9" s="1"/>
  <c r="AE1875" i="9"/>
  <c r="AD1875" i="9"/>
  <c r="AD1250" i="9"/>
  <c r="AF1250" i="9"/>
  <c r="AG1250" i="9" s="1"/>
  <c r="AE1250" i="9"/>
  <c r="AE1622" i="9"/>
  <c r="AF1622" i="9"/>
  <c r="AD1622" i="9"/>
  <c r="AG1553" i="9"/>
  <c r="AF1815" i="9"/>
  <c r="AE1815" i="9"/>
  <c r="AD1815" i="9"/>
  <c r="AF1083" i="9"/>
  <c r="AE1083" i="9"/>
  <c r="AD1083" i="9"/>
  <c r="AE991" i="9"/>
  <c r="AF991" i="9"/>
  <c r="AD991" i="9"/>
  <c r="AD1688" i="9"/>
  <c r="AE1688" i="9"/>
  <c r="AF1688" i="9"/>
  <c r="AD1750" i="9"/>
  <c r="AE1750" i="9"/>
  <c r="AF1750" i="9"/>
  <c r="AG1750" i="9" s="1"/>
  <c r="AD955" i="9"/>
  <c r="AE955" i="9"/>
  <c r="AF955" i="9"/>
  <c r="AG955" i="9" s="1"/>
  <c r="AE1842" i="9"/>
  <c r="AF1842" i="9"/>
  <c r="AD1842" i="9"/>
  <c r="AD122" i="9"/>
  <c r="AE122" i="9"/>
  <c r="AF122" i="9"/>
  <c r="AG122" i="9" s="1"/>
  <c r="AD293" i="9"/>
  <c r="AE293" i="9"/>
  <c r="AF293" i="9"/>
  <c r="AG293" i="9" s="1"/>
  <c r="AF194" i="9"/>
  <c r="AD194" i="9"/>
  <c r="AE194" i="9"/>
  <c r="AG137" i="9"/>
  <c r="AD99" i="9"/>
  <c r="AE99" i="9"/>
  <c r="AF99" i="9"/>
  <c r="AG99" i="9" s="1"/>
  <c r="AD224" i="9"/>
  <c r="AE224" i="9"/>
  <c r="AF224" i="9"/>
  <c r="AF71" i="9"/>
  <c r="AD71" i="9"/>
  <c r="AE71" i="9"/>
  <c r="AG538" i="9"/>
  <c r="AD752" i="9"/>
  <c r="AE752" i="9"/>
  <c r="AF752" i="9"/>
  <c r="AG752" i="9" s="1"/>
  <c r="AG582" i="9"/>
  <c r="AD254" i="9"/>
  <c r="AE254" i="9"/>
  <c r="AF254" i="9"/>
  <c r="AF1203" i="9"/>
  <c r="AD1203" i="9"/>
  <c r="AE1203" i="9"/>
  <c r="AG1065" i="9"/>
  <c r="AD1284" i="9"/>
  <c r="AF1284" i="9"/>
  <c r="AE1284" i="9"/>
  <c r="AD837" i="9"/>
  <c r="AE837" i="9"/>
  <c r="AF837" i="9"/>
  <c r="AG837" i="9" s="1"/>
  <c r="AD1157" i="9"/>
  <c r="AF1157" i="9"/>
  <c r="AE1157" i="9"/>
  <c r="AD1388" i="9"/>
  <c r="AE1388" i="9"/>
  <c r="AF1388" i="9"/>
  <c r="AG1388" i="9" s="1"/>
  <c r="AG1039" i="9"/>
  <c r="AF1594" i="9"/>
  <c r="AE1594" i="9"/>
  <c r="AD1594" i="9"/>
  <c r="AD1579" i="9"/>
  <c r="AF1579" i="9"/>
  <c r="AE1579" i="9"/>
  <c r="AG488" i="9"/>
  <c r="AD1367" i="9"/>
  <c r="AE1367" i="9"/>
  <c r="AF1367" i="9"/>
  <c r="AG1367" i="9" s="1"/>
  <c r="AG1558" i="9"/>
  <c r="AD1197" i="9"/>
  <c r="AE1197" i="9"/>
  <c r="AF1197" i="9"/>
  <c r="AG1197" i="9" s="1"/>
  <c r="AF1505" i="9"/>
  <c r="AE1505" i="9"/>
  <c r="AD1505" i="9"/>
  <c r="AE1592" i="9"/>
  <c r="AF1592" i="9"/>
  <c r="AG1592" i="9" s="1"/>
  <c r="AD1592" i="9"/>
  <c r="AD1742" i="9"/>
  <c r="AE1742" i="9"/>
  <c r="AF1742" i="9"/>
  <c r="AE1918" i="9"/>
  <c r="AF1918" i="9"/>
  <c r="AD1918" i="9"/>
  <c r="AG1597" i="9"/>
  <c r="AF1776" i="9"/>
  <c r="AD1776" i="9"/>
  <c r="AE1776" i="9"/>
  <c r="AF18" i="9"/>
  <c r="AD18" i="9"/>
  <c r="AE18" i="9"/>
  <c r="AD45" i="9"/>
  <c r="AE45" i="9"/>
  <c r="AF45" i="9"/>
  <c r="AF258" i="9"/>
  <c r="AD258" i="9"/>
  <c r="AE258" i="9"/>
  <c r="AD494" i="9"/>
  <c r="AE494" i="9"/>
  <c r="AF494" i="9"/>
  <c r="AG494" i="9" s="1"/>
  <c r="AG198" i="9"/>
  <c r="AG211" i="9"/>
  <c r="AG555" i="9"/>
  <c r="AE272" i="9"/>
  <c r="AF272" i="9"/>
  <c r="AD272" i="9"/>
  <c r="AE201" i="9"/>
  <c r="AF201" i="9"/>
  <c r="AG201" i="9" s="1"/>
  <c r="AD201" i="9"/>
  <c r="AF218" i="9"/>
  <c r="AD218" i="9"/>
  <c r="AE218" i="9"/>
  <c r="AG287" i="9"/>
  <c r="AG26" i="9"/>
  <c r="AG466" i="9"/>
  <c r="AD219" i="9"/>
  <c r="AE219" i="9"/>
  <c r="AF219" i="9"/>
  <c r="AD291" i="9"/>
  <c r="AE291" i="9"/>
  <c r="AF291" i="9"/>
  <c r="AD315" i="9"/>
  <c r="AE315" i="9"/>
  <c r="AF315" i="9"/>
  <c r="AG315" i="9" s="1"/>
  <c r="AF680" i="9"/>
  <c r="AE680" i="9"/>
  <c r="AD680" i="9"/>
  <c r="AG439" i="9"/>
  <c r="AG105" i="9"/>
  <c r="AF560" i="9"/>
  <c r="AE560" i="9"/>
  <c r="AD560" i="9"/>
  <c r="AD1006" i="9"/>
  <c r="AE1006" i="9"/>
  <c r="AF1006" i="9"/>
  <c r="AG1006" i="9" s="1"/>
  <c r="AG606" i="9"/>
  <c r="AG887" i="9"/>
  <c r="AG11" i="9"/>
  <c r="AG235" i="9"/>
  <c r="AD152" i="9"/>
  <c r="AE152" i="9"/>
  <c r="AF152" i="9"/>
  <c r="AF112" i="9"/>
  <c r="AD112" i="9"/>
  <c r="AE112" i="9"/>
  <c r="AG390" i="9"/>
  <c r="AD310" i="9"/>
  <c r="AF310" i="9"/>
  <c r="AG310" i="9" s="1"/>
  <c r="AE310" i="9"/>
  <c r="AE43" i="9"/>
  <c r="AF43" i="9"/>
  <c r="AD43" i="9"/>
  <c r="AD793" i="9"/>
  <c r="AE793" i="9"/>
  <c r="AF793" i="9"/>
  <c r="AG793" i="9" s="1"/>
  <c r="AG290" i="9"/>
  <c r="AG312" i="9"/>
  <c r="AG299" i="9"/>
  <c r="AD633" i="9"/>
  <c r="AE633" i="9"/>
  <c r="AF633" i="9"/>
  <c r="AG535" i="9"/>
  <c r="AD220" i="9"/>
  <c r="AE220" i="9"/>
  <c r="AF220" i="9"/>
  <c r="AG203" i="9"/>
  <c r="AG146" i="9"/>
  <c r="AD331" i="9"/>
  <c r="AF331" i="9"/>
  <c r="AE331" i="9"/>
  <c r="AF304" i="9"/>
  <c r="AD304" i="9"/>
  <c r="AE304" i="9"/>
  <c r="AD616" i="9"/>
  <c r="AF616" i="9"/>
  <c r="AE616" i="9"/>
  <c r="AG595" i="9"/>
  <c r="AG605" i="9"/>
  <c r="AE81" i="9"/>
  <c r="AF81" i="9"/>
  <c r="AG81" i="9" s="1"/>
  <c r="AD81" i="9"/>
  <c r="AD695" i="9"/>
  <c r="AF695" i="9"/>
  <c r="AE695" i="9"/>
  <c r="AE656" i="9"/>
  <c r="AD656" i="9"/>
  <c r="AF656" i="9"/>
  <c r="AG656" i="9" s="1"/>
  <c r="AE617" i="9"/>
  <c r="AD617" i="9"/>
  <c r="AF617" i="9"/>
  <c r="AG440" i="9"/>
  <c r="AG1041" i="9"/>
  <c r="AG646" i="9"/>
  <c r="AD353" i="9"/>
  <c r="AE353" i="9"/>
  <c r="AF353" i="9"/>
  <c r="AG353" i="9" s="1"/>
  <c r="AD922" i="9"/>
  <c r="AE922" i="9"/>
  <c r="AF922" i="9"/>
  <c r="AG922" i="9" s="1"/>
  <c r="AG1115" i="9"/>
  <c r="AG586" i="9"/>
  <c r="AG891" i="9"/>
  <c r="AE886" i="9"/>
  <c r="AF886" i="9"/>
  <c r="AG886" i="9" s="1"/>
  <c r="AD886" i="9"/>
  <c r="AD1273" i="9"/>
  <c r="AE1273" i="9"/>
  <c r="AF1273" i="9"/>
  <c r="AG1273" i="9" s="1"/>
  <c r="AD609" i="9"/>
  <c r="AE609" i="9"/>
  <c r="AF609" i="9"/>
  <c r="AG609" i="9" s="1"/>
  <c r="AG662" i="9"/>
  <c r="AE1306" i="9"/>
  <c r="AF1306" i="9"/>
  <c r="AD1306" i="9"/>
  <c r="AG796" i="9"/>
  <c r="AG1124" i="9"/>
  <c r="AE829" i="9"/>
  <c r="AF829" i="9"/>
  <c r="AD829" i="9"/>
  <c r="AD1113" i="9"/>
  <c r="AE1113" i="9"/>
  <c r="AF1113" i="9"/>
  <c r="AG1113" i="9" s="1"/>
  <c r="AG1239" i="9"/>
  <c r="AG1343" i="9"/>
  <c r="AG861" i="9"/>
  <c r="AG607" i="9"/>
  <c r="AF1393" i="9"/>
  <c r="AG1393" i="9" s="1"/>
  <c r="AE1393" i="9"/>
  <c r="AD1393" i="9"/>
  <c r="AD948" i="9"/>
  <c r="AF948" i="9"/>
  <c r="AG948" i="9" s="1"/>
  <c r="AE948" i="9"/>
  <c r="AE1717" i="9"/>
  <c r="AF1717" i="9"/>
  <c r="AD1717" i="9"/>
  <c r="AF1342" i="9"/>
  <c r="AE1342" i="9"/>
  <c r="AD1342" i="9"/>
  <c r="AG1223" i="9"/>
  <c r="AE1326" i="9"/>
  <c r="AF1326" i="9"/>
  <c r="AD1326" i="9"/>
  <c r="AD888" i="9"/>
  <c r="AE888" i="9"/>
  <c r="AF888" i="9"/>
  <c r="AG1212" i="9"/>
  <c r="AG619" i="9"/>
  <c r="AE1448" i="9"/>
  <c r="AF1448" i="9"/>
  <c r="AD1448" i="9"/>
  <c r="AG481" i="9"/>
  <c r="AF1809" i="9"/>
  <c r="AD1809" i="9"/>
  <c r="AE1809" i="9"/>
  <c r="AG1699" i="9"/>
  <c r="AE1814" i="9"/>
  <c r="AF1814" i="9"/>
  <c r="AD1814" i="9"/>
  <c r="AG1234" i="9"/>
  <c r="AG1302" i="9"/>
  <c r="AF1454" i="9"/>
  <c r="AE1454" i="9"/>
  <c r="AD1454" i="9"/>
  <c r="AG1550" i="9"/>
  <c r="AE1743" i="9"/>
  <c r="AD1743" i="9"/>
  <c r="AF1743" i="9"/>
  <c r="AG1743" i="9" s="1"/>
  <c r="AE1420" i="9"/>
  <c r="AD1420" i="9"/>
  <c r="AF1420" i="9"/>
  <c r="AG1420" i="9" s="1"/>
  <c r="AG2001" i="9"/>
  <c r="AG1487" i="9"/>
  <c r="AG1761" i="9"/>
  <c r="AG1350" i="9"/>
  <c r="AE1665" i="9"/>
  <c r="AD1665" i="9"/>
  <c r="AF1665" i="9"/>
  <c r="AF1811" i="9"/>
  <c r="AD1811" i="9"/>
  <c r="AE1811" i="9"/>
  <c r="AG1452" i="9"/>
  <c r="AF1854" i="9"/>
  <c r="AD1854" i="9"/>
  <c r="AE1854" i="9"/>
  <c r="AG1351" i="9"/>
  <c r="AD1971" i="9"/>
  <c r="AF1971" i="9"/>
  <c r="AG1971" i="9" s="1"/>
  <c r="AE1971" i="9"/>
  <c r="AG1466" i="9"/>
  <c r="AG1896" i="9"/>
  <c r="AD1491" i="9"/>
  <c r="AE1491" i="9"/>
  <c r="AF1491" i="9"/>
  <c r="AF649" i="9"/>
  <c r="AD649" i="9"/>
  <c r="AE649" i="9"/>
  <c r="AF1296" i="9"/>
  <c r="AD1296" i="9"/>
  <c r="AE1296" i="9"/>
  <c r="AD367" i="9"/>
  <c r="AF367" i="9"/>
  <c r="AE367" i="9"/>
  <c r="AF1029" i="9"/>
  <c r="AG1029" i="9" s="1"/>
  <c r="AD1029" i="9"/>
  <c r="AE1029" i="9"/>
  <c r="AE593" i="9"/>
  <c r="AD593" i="9"/>
  <c r="AF593" i="9"/>
  <c r="AD1511" i="9"/>
  <c r="AE1511" i="9"/>
  <c r="AF1511" i="9"/>
  <c r="AG1511" i="9" s="1"/>
  <c r="AE1568" i="9"/>
  <c r="AD1568" i="9"/>
  <c r="AF1568" i="9"/>
  <c r="AG1568" i="9" s="1"/>
  <c r="AE1152" i="9"/>
  <c r="AF1152" i="9"/>
  <c r="AG1152" i="9" s="1"/>
  <c r="AD1152" i="9"/>
  <c r="AE1803" i="9"/>
  <c r="AD1803" i="9"/>
  <c r="AF1803" i="9"/>
  <c r="AE755" i="9"/>
  <c r="AF755" i="9"/>
  <c r="AD755" i="9"/>
  <c r="AD1882" i="9"/>
  <c r="AE1882" i="9"/>
  <c r="AF1882" i="9"/>
  <c r="AG1882" i="9" s="1"/>
  <c r="AF540" i="9"/>
  <c r="AG540" i="9" s="1"/>
  <c r="AE540" i="9"/>
  <c r="AD540" i="9"/>
  <c r="AD339" i="9"/>
  <c r="AE339" i="9"/>
  <c r="AF339" i="9"/>
  <c r="AF781" i="9"/>
  <c r="AE781" i="9"/>
  <c r="AD781" i="9"/>
  <c r="AD1348" i="9"/>
  <c r="AE1348" i="9"/>
  <c r="AF1348" i="9"/>
  <c r="AG1348" i="9" s="1"/>
  <c r="AG1734" i="9"/>
  <c r="AD1272" i="9"/>
  <c r="AE1272" i="9"/>
  <c r="AF1272" i="9"/>
  <c r="AG1272" i="9" s="1"/>
  <c r="AD895" i="9"/>
  <c r="AE895" i="9"/>
  <c r="AF895" i="9"/>
  <c r="AG1886" i="9"/>
  <c r="AF1578" i="9"/>
  <c r="AG1578" i="9" s="1"/>
  <c r="AD1578" i="9"/>
  <c r="AE1578" i="9"/>
  <c r="AE1786" i="9"/>
  <c r="AF1786" i="9"/>
  <c r="AG1786" i="9" s="1"/>
  <c r="AD1786" i="9"/>
  <c r="AE1399" i="9"/>
  <c r="AF1399" i="9"/>
  <c r="AD1399" i="9"/>
  <c r="AG1942" i="9"/>
  <c r="AD244" i="9"/>
  <c r="AE244" i="9"/>
  <c r="AF244" i="9"/>
  <c r="AG244" i="9" s="1"/>
  <c r="AG250" i="9"/>
  <c r="AG181" i="9"/>
  <c r="AG658" i="9"/>
  <c r="AG1147" i="9"/>
  <c r="AF639" i="9"/>
  <c r="AD639" i="9"/>
  <c r="AE639" i="9"/>
  <c r="AG738" i="9"/>
  <c r="AF911" i="9"/>
  <c r="AE911" i="9"/>
  <c r="AD911" i="9"/>
  <c r="AD1316" i="9"/>
  <c r="AE1316" i="9"/>
  <c r="AF1316" i="9"/>
  <c r="AE1040" i="9"/>
  <c r="AF1040" i="9"/>
  <c r="AD1040" i="9"/>
  <c r="AD1258" i="9"/>
  <c r="AF1258" i="9"/>
  <c r="AE1258" i="9"/>
  <c r="AE1711" i="9"/>
  <c r="AD1711" i="9"/>
  <c r="AF1711" i="9"/>
  <c r="AG1711" i="9" s="1"/>
  <c r="AF1066" i="9"/>
  <c r="AG1066" i="9" s="1"/>
  <c r="AD1066" i="9"/>
  <c r="AE1066" i="9"/>
  <c r="AG1161" i="9"/>
  <c r="AD1229" i="9"/>
  <c r="AE1229" i="9"/>
  <c r="AF1229" i="9"/>
  <c r="AG1093" i="9"/>
  <c r="AG1118" i="9"/>
  <c r="AD1769" i="9"/>
  <c r="AF1769" i="9"/>
  <c r="AE1769" i="9"/>
  <c r="AG1460" i="9"/>
  <c r="AG1177" i="9"/>
  <c r="AE1019" i="9"/>
  <c r="AF1019" i="9"/>
  <c r="AD1019" i="9"/>
  <c r="AG937" i="9"/>
  <c r="AD1671" i="9"/>
  <c r="AE1671" i="9"/>
  <c r="AF1671" i="9"/>
  <c r="AG1671" i="9" s="1"/>
  <c r="AG894" i="9"/>
  <c r="AG665" i="9"/>
  <c r="AG1512" i="9"/>
  <c r="AG672" i="9"/>
  <c r="AF1704" i="9"/>
  <c r="AE1704" i="9"/>
  <c r="AD1704" i="9"/>
  <c r="AG1321" i="9"/>
  <c r="AG1013" i="9"/>
  <c r="AG1554" i="9"/>
  <c r="AE1303" i="9"/>
  <c r="AF1303" i="9"/>
  <c r="AD1303" i="9"/>
  <c r="AE1710" i="9"/>
  <c r="AD1710" i="9"/>
  <c r="AF1710" i="9"/>
  <c r="AG1710" i="9" s="1"/>
  <c r="AG661" i="9"/>
  <c r="AG1085" i="9"/>
  <c r="AG1796" i="9"/>
  <c r="AG839" i="9"/>
  <c r="AE1766" i="9"/>
  <c r="AD1766" i="9"/>
  <c r="AF1766" i="9"/>
  <c r="AG1766" i="9" s="1"/>
  <c r="AF1422" i="9"/>
  <c r="AG1422" i="9" s="1"/>
  <c r="AD1422" i="9"/>
  <c r="AE1422" i="9"/>
  <c r="AG1374" i="9"/>
  <c r="AG638" i="9"/>
  <c r="AD1937" i="9"/>
  <c r="AE1937" i="9"/>
  <c r="AF1937" i="9"/>
  <c r="AG1937" i="9" s="1"/>
  <c r="AF1656" i="9"/>
  <c r="AD1656" i="9"/>
  <c r="AE1656" i="9"/>
  <c r="AF1410" i="9"/>
  <c r="AE1410" i="9"/>
  <c r="AD1410" i="9"/>
  <c r="AG1798" i="9"/>
  <c r="AG1243" i="9"/>
  <c r="AG1235" i="9"/>
  <c r="AG1871" i="9"/>
  <c r="AG881" i="9"/>
  <c r="AD1911" i="9"/>
  <c r="AE1911" i="9"/>
  <c r="AF1911" i="9"/>
  <c r="AF1990" i="9"/>
  <c r="AD1990" i="9"/>
  <c r="AE1990" i="9"/>
  <c r="AD1866" i="9"/>
  <c r="AE1866" i="9"/>
  <c r="AF1866" i="9"/>
  <c r="AG1866" i="9" s="1"/>
  <c r="AE1508" i="9"/>
  <c r="AD1508" i="9"/>
  <c r="AF1508" i="9"/>
  <c r="AD882" i="9"/>
  <c r="AE882" i="9"/>
  <c r="AF882" i="9"/>
  <c r="AG138" i="9"/>
  <c r="AD573" i="9"/>
  <c r="AE573" i="9"/>
  <c r="AF573" i="9"/>
  <c r="AG1004" i="9"/>
  <c r="AF1435" i="9"/>
  <c r="AD1435" i="9"/>
  <c r="AE1435" i="9"/>
  <c r="AE314" i="9"/>
  <c r="AF314" i="9"/>
  <c r="AD314" i="9"/>
  <c r="AE381" i="9"/>
  <c r="AF381" i="9"/>
  <c r="AD381" i="9"/>
  <c r="AD729" i="9"/>
  <c r="AF729" i="9"/>
  <c r="AG729" i="9" s="1"/>
  <c r="AE729" i="9"/>
  <c r="AG934" i="9"/>
  <c r="AG1059" i="9"/>
  <c r="AG512" i="9"/>
  <c r="AG654" i="9"/>
  <c r="AD753" i="9"/>
  <c r="AE753" i="9"/>
  <c r="AF753" i="9"/>
  <c r="AE838" i="9"/>
  <c r="AD838" i="9"/>
  <c r="AF838" i="9"/>
  <c r="AG838" i="9" s="1"/>
  <c r="AG1375" i="9"/>
  <c r="AE1142" i="9"/>
  <c r="AF1142" i="9"/>
  <c r="AD1142" i="9"/>
  <c r="AG914" i="9"/>
  <c r="AF1651" i="9"/>
  <c r="AD1651" i="9"/>
  <c r="AE1651" i="9"/>
  <c r="AD1071" i="9"/>
  <c r="AF1071" i="9"/>
  <c r="AE1071" i="9"/>
  <c r="AF1401" i="9"/>
  <c r="AG1401" i="9" s="1"/>
  <c r="AD1401" i="9"/>
  <c r="AE1401" i="9"/>
  <c r="AG1166" i="9"/>
  <c r="AF757" i="9"/>
  <c r="AG757" i="9" s="1"/>
  <c r="AD757" i="9"/>
  <c r="AE757" i="9"/>
  <c r="AG1684" i="9"/>
  <c r="AG873" i="9"/>
  <c r="AF1817" i="9"/>
  <c r="AD1817" i="9"/>
  <c r="AE1817" i="9"/>
  <c r="AG1042" i="9"/>
  <c r="AG715" i="9"/>
  <c r="AE1825" i="9"/>
  <c r="AD1825" i="9"/>
  <c r="AF1825" i="9"/>
  <c r="AG1825" i="9" s="1"/>
  <c r="AG1840" i="9"/>
  <c r="AG1403" i="9"/>
  <c r="AE1988" i="9"/>
  <c r="AD1988" i="9"/>
  <c r="AF1988" i="9"/>
  <c r="AG1754" i="9"/>
  <c r="AG1870" i="9"/>
  <c r="AG268" i="9"/>
  <c r="AD336" i="9"/>
  <c r="AF336" i="9"/>
  <c r="AE336" i="9"/>
  <c r="AG405" i="9"/>
  <c r="AD454" i="9"/>
  <c r="AE454" i="9"/>
  <c r="AF454" i="9"/>
  <c r="AG454" i="9" s="1"/>
  <c r="AE401" i="9"/>
  <c r="AF401" i="9"/>
  <c r="AD401" i="9"/>
  <c r="AE333" i="9"/>
  <c r="AF333" i="9"/>
  <c r="AD333" i="9"/>
  <c r="AG641" i="9"/>
  <c r="AG362" i="9"/>
  <c r="AF621" i="9"/>
  <c r="AG621" i="9" s="1"/>
  <c r="AD621" i="9"/>
  <c r="AE621" i="9"/>
  <c r="AG566" i="9"/>
  <c r="AG723" i="9"/>
  <c r="AD1063" i="9"/>
  <c r="AF1063" i="9"/>
  <c r="AE1063" i="9"/>
  <c r="AG422" i="9"/>
  <c r="AG463" i="9"/>
  <c r="AD822" i="9"/>
  <c r="AE822" i="9"/>
  <c r="AF822" i="9"/>
  <c r="AG822" i="9" s="1"/>
  <c r="AG1256" i="9"/>
  <c r="AG651" i="9"/>
  <c r="AD1127" i="9"/>
  <c r="AF1127" i="9"/>
  <c r="AE1127" i="9"/>
  <c r="AD22" i="9"/>
  <c r="AE22" i="9"/>
  <c r="AF22" i="9"/>
  <c r="AG22" i="9" s="1"/>
  <c r="AF109" i="9"/>
  <c r="AD109" i="9"/>
  <c r="AE109" i="9"/>
  <c r="AE261" i="9"/>
  <c r="AF261" i="9"/>
  <c r="AD261" i="9"/>
  <c r="AD231" i="9"/>
  <c r="AF231" i="9"/>
  <c r="AG231" i="9" s="1"/>
  <c r="AE231" i="9"/>
  <c r="AG303" i="9"/>
  <c r="AE75" i="9"/>
  <c r="AF75" i="9"/>
  <c r="AG75" i="9" s="1"/>
  <c r="AD75" i="9"/>
  <c r="AE121" i="9"/>
  <c r="AF121" i="9"/>
  <c r="AD121" i="9"/>
  <c r="AE324" i="9"/>
  <c r="AF324" i="9"/>
  <c r="AD324" i="9"/>
  <c r="AD364" i="9"/>
  <c r="AE364" i="9"/>
  <c r="AF364" i="9"/>
  <c r="AF180" i="9"/>
  <c r="AE180" i="9"/>
  <c r="AD180" i="9"/>
  <c r="AD576" i="9"/>
  <c r="AF576" i="9"/>
  <c r="AE576" i="9"/>
  <c r="AD435" i="9"/>
  <c r="AE435" i="9"/>
  <c r="AF435" i="9"/>
  <c r="AG435" i="9" s="1"/>
  <c r="AG805" i="9"/>
  <c r="AE308" i="9"/>
  <c r="AF308" i="9"/>
  <c r="AD308" i="9"/>
  <c r="AD214" i="9"/>
  <c r="AE214" i="9"/>
  <c r="AF214" i="9"/>
  <c r="AF297" i="9"/>
  <c r="AE297" i="9"/>
  <c r="AD297" i="9"/>
  <c r="AD361" i="9"/>
  <c r="AE361" i="9"/>
  <c r="AF361" i="9"/>
  <c r="AG361" i="9" s="1"/>
  <c r="AD865" i="9"/>
  <c r="AE865" i="9"/>
  <c r="AF865" i="9"/>
  <c r="AG865" i="9" s="1"/>
  <c r="AG749" i="9"/>
  <c r="AF647" i="9"/>
  <c r="AD647" i="9"/>
  <c r="AE647" i="9"/>
  <c r="AE523" i="9"/>
  <c r="AF523" i="9"/>
  <c r="AD523" i="9"/>
  <c r="AF578" i="9"/>
  <c r="AD578" i="9"/>
  <c r="AE578" i="9"/>
  <c r="AD973" i="9"/>
  <c r="AE973" i="9"/>
  <c r="AF973" i="9"/>
  <c r="AG973" i="9" s="1"/>
  <c r="AG483" i="9"/>
  <c r="AE905" i="9"/>
  <c r="AF905" i="9"/>
  <c r="AD905" i="9"/>
  <c r="AF893" i="9"/>
  <c r="AE893" i="9"/>
  <c r="AD893" i="9"/>
  <c r="AG682" i="9"/>
  <c r="AG874" i="9"/>
  <c r="AG831" i="9"/>
  <c r="AG958" i="9"/>
  <c r="AF789" i="9"/>
  <c r="AG789" i="9" s="1"/>
  <c r="AD789" i="9"/>
  <c r="AE789" i="9"/>
  <c r="AF960" i="9"/>
  <c r="AD960" i="9"/>
  <c r="AE960" i="9"/>
  <c r="AD756" i="9"/>
  <c r="AE756" i="9"/>
  <c r="AF756" i="9"/>
  <c r="AG756" i="9" s="1"/>
  <c r="AF1252" i="9"/>
  <c r="AD1252" i="9"/>
  <c r="AE1252" i="9"/>
  <c r="AD907" i="9"/>
  <c r="AF907" i="9"/>
  <c r="AE907" i="9"/>
  <c r="AG1129" i="9"/>
  <c r="AE854" i="9"/>
  <c r="AF854" i="9"/>
  <c r="AD854" i="9"/>
  <c r="AE1468" i="9"/>
  <c r="AF1468" i="9"/>
  <c r="AG1468" i="9" s="1"/>
  <c r="AD1468" i="9"/>
  <c r="AD910" i="9"/>
  <c r="AE910" i="9"/>
  <c r="AF910" i="9"/>
  <c r="AG910" i="9" s="1"/>
  <c r="AF1445" i="9"/>
  <c r="AD1445" i="9"/>
  <c r="AE1445" i="9"/>
  <c r="AG524" i="9"/>
  <c r="AG1293" i="9"/>
  <c r="AG768" i="9"/>
  <c r="AG528" i="9"/>
  <c r="AE653" i="9"/>
  <c r="AF653" i="9"/>
  <c r="AD653" i="9"/>
  <c r="AD1005" i="9"/>
  <c r="AE1005" i="9"/>
  <c r="AF1005" i="9"/>
  <c r="AG1194" i="9"/>
  <c r="AF1301" i="9"/>
  <c r="AD1301" i="9"/>
  <c r="AE1301" i="9"/>
  <c r="AE1423" i="9"/>
  <c r="AD1423" i="9"/>
  <c r="AF1423" i="9"/>
  <c r="AG1423" i="9" s="1"/>
  <c r="AG1784" i="9"/>
  <c r="AG1215" i="9"/>
  <c r="AF924" i="9"/>
  <c r="AE924" i="9"/>
  <c r="AD924" i="9"/>
  <c r="AG743" i="9"/>
  <c r="AD1356" i="9"/>
  <c r="AF1356" i="9"/>
  <c r="AG1356" i="9" s="1"/>
  <c r="AE1356" i="9"/>
  <c r="AG1559" i="9"/>
  <c r="AG1922" i="9"/>
  <c r="AE1286" i="9"/>
  <c r="AF1286" i="9"/>
  <c r="AD1286" i="9"/>
  <c r="AG1583" i="9"/>
  <c r="AG1392" i="9"/>
  <c r="AD1845" i="9"/>
  <c r="AE1845" i="9"/>
  <c r="AF1845" i="9"/>
  <c r="AG1845" i="9" s="1"/>
  <c r="AD1493" i="9"/>
  <c r="AE1493" i="9"/>
  <c r="AF1493" i="9"/>
  <c r="AG1077" i="9"/>
  <c r="AE702" i="9"/>
  <c r="AF702" i="9"/>
  <c r="AD702" i="9"/>
  <c r="AG1801" i="9"/>
  <c r="AD1458" i="9"/>
  <c r="AF1458" i="9"/>
  <c r="AE1458" i="9"/>
  <c r="AD1992" i="9"/>
  <c r="AE1992" i="9"/>
  <c r="AF1992" i="9"/>
  <c r="AG1434" i="9"/>
  <c r="AG1932" i="9"/>
  <c r="AF1883" i="9"/>
  <c r="AG1883" i="9" s="1"/>
  <c r="AE1883" i="9"/>
  <c r="AD1883" i="9"/>
  <c r="AF2003" i="9"/>
  <c r="AD2003" i="9"/>
  <c r="AE2003" i="9"/>
  <c r="AG1590" i="9"/>
  <c r="AE1588" i="9"/>
  <c r="AF1588" i="9"/>
  <c r="AG1588" i="9" s="1"/>
  <c r="AD1588" i="9"/>
  <c r="AE447" i="9"/>
  <c r="AF447" i="9"/>
  <c r="AD447" i="9"/>
  <c r="AD338" i="9"/>
  <c r="AE338" i="9"/>
  <c r="AF338" i="9"/>
  <c r="AG338" i="9" s="1"/>
  <c r="AD726" i="9"/>
  <c r="AE726" i="9"/>
  <c r="AF726" i="9"/>
  <c r="AE904" i="9"/>
  <c r="AF904" i="9"/>
  <c r="AG904" i="9" s="1"/>
  <c r="AD904" i="9"/>
  <c r="AE1034" i="9"/>
  <c r="AD1034" i="9"/>
  <c r="AF1034" i="9"/>
  <c r="AG1034" i="9" s="1"/>
  <c r="AD1150" i="9"/>
  <c r="AE1150" i="9"/>
  <c r="AF1150" i="9"/>
  <c r="AG1150" i="9" s="1"/>
  <c r="AD1070" i="9"/>
  <c r="AE1070" i="9"/>
  <c r="AF1070" i="9"/>
  <c r="AE168" i="9"/>
  <c r="AD168" i="9"/>
  <c r="AF168" i="9"/>
  <c r="AD240" i="9"/>
  <c r="AE240" i="9"/>
  <c r="AF240" i="9"/>
  <c r="AG240" i="9" s="1"/>
  <c r="AF340" i="9"/>
  <c r="AD340" i="9"/>
  <c r="AE340" i="9"/>
  <c r="AF377" i="9"/>
  <c r="AG377" i="9" s="1"/>
  <c r="AD377" i="9"/>
  <c r="AE377" i="9"/>
  <c r="AE51" i="9"/>
  <c r="AD51" i="9"/>
  <c r="AF51" i="9"/>
  <c r="AG51" i="9" s="1"/>
  <c r="AD322" i="9"/>
  <c r="AF322" i="9"/>
  <c r="AE322" i="9"/>
  <c r="AG115" i="9"/>
  <c r="AE34" i="9"/>
  <c r="AF34" i="9"/>
  <c r="AD34" i="9"/>
  <c r="AD251" i="9"/>
  <c r="AE251" i="9"/>
  <c r="AF251" i="9"/>
  <c r="AG251" i="9" s="1"/>
  <c r="AD1621" i="9"/>
  <c r="AE1621" i="9"/>
  <c r="AF1621" i="9"/>
  <c r="AF1855" i="9"/>
  <c r="AE1855" i="9"/>
  <c r="AD1855" i="9"/>
  <c r="AF1525" i="9"/>
  <c r="AD1525" i="9"/>
  <c r="AE1525" i="9"/>
  <c r="AD1768" i="9"/>
  <c r="AE1768" i="9"/>
  <c r="AF1768" i="9"/>
  <c r="AG1768" i="9" s="1"/>
  <c r="AG281" i="9"/>
  <c r="AF238" i="9"/>
  <c r="AD238" i="9"/>
  <c r="AE238" i="9"/>
  <c r="AG443" i="9"/>
  <c r="AE193" i="9"/>
  <c r="AD193" i="9"/>
  <c r="AF193" i="9"/>
  <c r="AG193" i="9" s="1"/>
  <c r="AE918" i="9"/>
  <c r="AF918" i="9"/>
  <c r="AD918" i="9"/>
  <c r="AE777" i="9"/>
  <c r="AF777" i="9"/>
  <c r="AG777" i="9" s="1"/>
  <c r="AD777" i="9"/>
  <c r="AG1300" i="9"/>
  <c r="AG759" i="9"/>
  <c r="AF896" i="9"/>
  <c r="AE896" i="9"/>
  <c r="AD896" i="9"/>
  <c r="AD1227" i="9"/>
  <c r="AE1227" i="9"/>
  <c r="AF1227" i="9"/>
  <c r="AF587" i="9"/>
  <c r="AD587" i="9"/>
  <c r="AE587" i="9"/>
  <c r="AG1089" i="9"/>
  <c r="AE868" i="9"/>
  <c r="AF868" i="9"/>
  <c r="AD868" i="9"/>
  <c r="AF1146" i="9"/>
  <c r="AD1146" i="9"/>
  <c r="AE1146" i="9"/>
  <c r="AE642" i="9"/>
  <c r="AF642" i="9"/>
  <c r="AD642" i="9"/>
  <c r="AD1308" i="9"/>
  <c r="AE1308" i="9"/>
  <c r="AF1308" i="9"/>
  <c r="AG1308" i="9" s="1"/>
  <c r="AE972" i="9"/>
  <c r="AF972" i="9"/>
  <c r="AD972" i="9"/>
  <c r="AG1723" i="9"/>
  <c r="AD1379" i="9"/>
  <c r="AF1379" i="9"/>
  <c r="AE1379" i="9"/>
  <c r="AF1492" i="9"/>
  <c r="AD1492" i="9"/>
  <c r="AE1492" i="9"/>
  <c r="AE689" i="9"/>
  <c r="AD689" i="9"/>
  <c r="AF689" i="9"/>
  <c r="AE1456" i="9"/>
  <c r="AD1456" i="9"/>
  <c r="AF1456" i="9"/>
  <c r="AD1427" i="9"/>
  <c r="AF1427" i="9"/>
  <c r="AE1427" i="9"/>
  <c r="AD1749" i="9"/>
  <c r="AE1749" i="9"/>
  <c r="AF1749" i="9"/>
  <c r="AG1749" i="9" s="1"/>
  <c r="AG1609" i="9"/>
  <c r="AG631" i="9"/>
  <c r="AG1619" i="9"/>
  <c r="AG1816" i="9"/>
  <c r="AF1865" i="9"/>
  <c r="AG1865" i="9" s="1"/>
  <c r="AE1865" i="9"/>
  <c r="AD1865" i="9"/>
  <c r="AG1756" i="9"/>
  <c r="AG1390" i="9"/>
  <c r="AG1889" i="9"/>
  <c r="AD1650" i="9"/>
  <c r="AF1650" i="9"/>
  <c r="AE1650" i="9"/>
  <c r="AE1305" i="9"/>
  <c r="AF1305" i="9"/>
  <c r="AD1305" i="9"/>
  <c r="AD1175" i="9"/>
  <c r="AE1175" i="9"/>
  <c r="AF1175" i="9"/>
  <c r="AG1176" i="9"/>
  <c r="AD1551" i="9"/>
  <c r="AE1551" i="9"/>
  <c r="AF1551" i="9"/>
  <c r="AD917" i="9"/>
  <c r="AE917" i="9"/>
  <c r="AF917" i="9"/>
  <c r="AF1835" i="9"/>
  <c r="AD1835" i="9"/>
  <c r="AE1835" i="9"/>
  <c r="AD1076" i="9"/>
  <c r="AE1076" i="9"/>
  <c r="AF1076" i="9"/>
  <c r="AG1076" i="9" s="1"/>
  <c r="AF1136" i="9"/>
  <c r="AG1136" i="9" s="1"/>
  <c r="AE1136" i="9"/>
  <c r="AD1136" i="9"/>
  <c r="AE1167" i="9"/>
  <c r="AF1167" i="9"/>
  <c r="AD1167" i="9"/>
  <c r="AD1746" i="9"/>
  <c r="AE1746" i="9"/>
  <c r="AF1746" i="9"/>
  <c r="AG1746" i="9" s="1"/>
  <c r="AE347" i="9"/>
  <c r="AF347" i="9"/>
  <c r="AD347" i="9"/>
  <c r="AE624" i="9"/>
  <c r="AF624" i="9"/>
  <c r="AD624" i="9"/>
  <c r="AF311" i="9"/>
  <c r="AE311" i="9"/>
  <c r="AD311" i="9"/>
  <c r="AD736" i="9"/>
  <c r="AE736" i="9"/>
  <c r="AF736" i="9"/>
  <c r="AG736" i="9" s="1"/>
  <c r="AE403" i="9"/>
  <c r="AF403" i="9"/>
  <c r="AD403" i="9"/>
  <c r="AD279" i="9"/>
  <c r="AE279" i="9"/>
  <c r="AF279" i="9"/>
  <c r="AD385" i="9"/>
  <c r="AE385" i="9"/>
  <c r="AF385" i="9"/>
  <c r="AE770" i="9"/>
  <c r="AF770" i="9"/>
  <c r="AD770" i="9"/>
  <c r="AD1164" i="9"/>
  <c r="AE1164" i="9"/>
  <c r="AF1164" i="9"/>
  <c r="AG1164" i="9" s="1"/>
  <c r="AF849" i="9"/>
  <c r="AG849" i="9" s="1"/>
  <c r="AD849" i="9"/>
  <c r="AE849" i="9"/>
  <c r="AD1929" i="9"/>
  <c r="AE1929" i="9"/>
  <c r="AF1929" i="9"/>
  <c r="AD1928" i="9"/>
  <c r="AE1928" i="9"/>
  <c r="AF1928" i="9"/>
  <c r="AG1928" i="9" s="1"/>
  <c r="AD1608" i="9"/>
  <c r="AF1608" i="9"/>
  <c r="AE1608" i="9"/>
  <c r="AE1838" i="9"/>
  <c r="AF1838" i="9"/>
  <c r="AD1838" i="9"/>
  <c r="AF1702" i="9"/>
  <c r="AD1702" i="9"/>
  <c r="AE1702" i="9"/>
  <c r="AF72" i="9"/>
  <c r="AD72" i="9"/>
  <c r="AE72" i="9"/>
  <c r="AD330" i="9"/>
  <c r="AE330" i="9"/>
  <c r="AF330" i="9"/>
  <c r="AG330" i="9" s="1"/>
  <c r="AG227" i="9"/>
  <c r="AF78" i="9"/>
  <c r="AE78" i="9"/>
  <c r="AD78" i="9"/>
  <c r="AG437" i="9"/>
  <c r="AF397" i="9"/>
  <c r="AE397" i="9"/>
  <c r="AD397" i="9"/>
  <c r="AD569" i="9"/>
  <c r="AE569" i="9"/>
  <c r="AF569" i="9"/>
  <c r="AE655" i="9"/>
  <c r="AF655" i="9"/>
  <c r="AG655" i="9" s="1"/>
  <c r="AD655" i="9"/>
  <c r="AG513" i="9"/>
  <c r="AD1055" i="9"/>
  <c r="AE1055" i="9"/>
  <c r="AF1055" i="9"/>
  <c r="AF780" i="9"/>
  <c r="AE780" i="9"/>
  <c r="AD780" i="9"/>
  <c r="AG185" i="9"/>
  <c r="AD60" i="9"/>
  <c r="AE60" i="9"/>
  <c r="AF60" i="9"/>
  <c r="AG60" i="9" s="1"/>
  <c r="AF359" i="9"/>
  <c r="AE359" i="9"/>
  <c r="AD359" i="9"/>
  <c r="AF399" i="9"/>
  <c r="AG399" i="9" s="1"/>
  <c r="AE399" i="9"/>
  <c r="AD399" i="9"/>
  <c r="AF172" i="9"/>
  <c r="AD172" i="9"/>
  <c r="AE172" i="9"/>
  <c r="AF480" i="9"/>
  <c r="AE480" i="9"/>
  <c r="AD480" i="9"/>
  <c r="AE426" i="9"/>
  <c r="AF426" i="9"/>
  <c r="AD426" i="9"/>
  <c r="AD773" i="9"/>
  <c r="AE773" i="9"/>
  <c r="AF773" i="9"/>
  <c r="AD234" i="9"/>
  <c r="AE234" i="9"/>
  <c r="AF234" i="9"/>
  <c r="AG234" i="9" s="1"/>
  <c r="AG622" i="9"/>
  <c r="AD345" i="9"/>
  <c r="AE345" i="9"/>
  <c r="AF345" i="9"/>
  <c r="AG599" i="9"/>
  <c r="AF442" i="9"/>
  <c r="AD442" i="9"/>
  <c r="AE442" i="9"/>
  <c r="AG1121" i="9"/>
  <c r="AD416" i="9"/>
  <c r="AE416" i="9"/>
  <c r="AF416" i="9"/>
  <c r="AF1170" i="9"/>
  <c r="AD1170" i="9"/>
  <c r="AE1170" i="9"/>
  <c r="AF670" i="9"/>
  <c r="AE670" i="9"/>
  <c r="AD670" i="9"/>
  <c r="AG808" i="9"/>
  <c r="AG1098" i="9"/>
  <c r="AD783" i="9"/>
  <c r="AF783" i="9"/>
  <c r="AE783" i="9"/>
  <c r="AG834" i="9"/>
  <c r="AD317" i="9"/>
  <c r="AF317" i="9"/>
  <c r="AE317" i="9"/>
  <c r="AE141" i="9"/>
  <c r="AF141" i="9"/>
  <c r="AD141" i="9"/>
  <c r="AD929" i="9"/>
  <c r="AF929" i="9"/>
  <c r="AE929" i="9"/>
  <c r="AE966" i="9"/>
  <c r="AF966" i="9"/>
  <c r="AG966" i="9" s="1"/>
  <c r="AD966" i="9"/>
  <c r="AF1532" i="9"/>
  <c r="AE1532" i="9"/>
  <c r="AD1532" i="9"/>
  <c r="AG1189" i="9"/>
  <c r="AG1408" i="9"/>
  <c r="AE1299" i="9"/>
  <c r="AF1299" i="9"/>
  <c r="AG1299" i="9" s="1"/>
  <c r="AD1299" i="9"/>
  <c r="AF659" i="9"/>
  <c r="AE659" i="9"/>
  <c r="AD659" i="9"/>
  <c r="AE1092" i="9"/>
  <c r="AF1092" i="9"/>
  <c r="AD1092" i="9"/>
  <c r="AG1334" i="9"/>
  <c r="AG870" i="9"/>
  <c r="AG1240" i="9"/>
  <c r="AG1517" i="9"/>
  <c r="AG1538" i="9"/>
  <c r="AG684" i="9"/>
  <c r="AG1228" i="9"/>
  <c r="AF1728" i="9"/>
  <c r="AD1728" i="9"/>
  <c r="AE1728" i="9"/>
  <c r="AG939" i="9"/>
  <c r="AD1179" i="9"/>
  <c r="AE1179" i="9"/>
  <c r="AF1179" i="9"/>
  <c r="AG1480" i="9"/>
  <c r="AE1783" i="9"/>
  <c r="AF1783" i="9"/>
  <c r="AG1783" i="9" s="1"/>
  <c r="AD1783" i="9"/>
  <c r="AF1438" i="9"/>
  <c r="AD1438" i="9"/>
  <c r="AE1438" i="9"/>
  <c r="AD1823" i="9"/>
  <c r="AE1823" i="9"/>
  <c r="AF1823" i="9"/>
  <c r="AG1823" i="9" s="1"/>
  <c r="AD1648" i="9"/>
  <c r="AE1648" i="9"/>
  <c r="AF1648" i="9"/>
  <c r="AG1627" i="9"/>
  <c r="AG779" i="9"/>
  <c r="AF1358" i="9"/>
  <c r="AD1358" i="9"/>
  <c r="AE1358" i="9"/>
  <c r="AE1599" i="9"/>
  <c r="AF1599" i="9"/>
  <c r="AD1599" i="9"/>
  <c r="AG1398" i="9"/>
  <c r="AF1109" i="9"/>
  <c r="AG1109" i="9" s="1"/>
  <c r="AE1109" i="9"/>
  <c r="AD1109" i="9"/>
  <c r="AG1501" i="9"/>
  <c r="AE1097" i="9"/>
  <c r="AF1097" i="9"/>
  <c r="AD1097" i="9"/>
  <c r="AE1799" i="9"/>
  <c r="AF1799" i="9"/>
  <c r="AG1799" i="9" s="1"/>
  <c r="AD1799" i="9"/>
  <c r="AG947" i="9"/>
  <c r="AG1497" i="9"/>
  <c r="AF1794" i="9"/>
  <c r="AD1794" i="9"/>
  <c r="AE1794" i="9"/>
  <c r="AG1839" i="9"/>
  <c r="AD1708" i="9"/>
  <c r="AE1708" i="9"/>
  <c r="AF1708" i="9"/>
  <c r="AG1894" i="9"/>
  <c r="AG1267" i="9"/>
  <c r="AD1510" i="9"/>
  <c r="AE1510" i="9"/>
  <c r="AF1510" i="9"/>
  <c r="AG1510" i="9" s="1"/>
  <c r="AG1513" i="9"/>
  <c r="AG1800" i="9"/>
  <c r="AG1941" i="9"/>
  <c r="AD1843" i="9"/>
  <c r="AE1843" i="9"/>
  <c r="AF1843" i="9"/>
  <c r="AD285" i="9"/>
  <c r="AE285" i="9"/>
  <c r="AF285" i="9"/>
  <c r="AG285" i="9" s="1"/>
  <c r="AD504" i="9"/>
  <c r="AE504" i="9"/>
  <c r="AF504" i="9"/>
  <c r="AG504" i="9" s="1"/>
  <c r="AD159" i="9"/>
  <c r="AE159" i="9"/>
  <c r="AF159" i="9"/>
  <c r="AD413" i="9"/>
  <c r="AF413" i="9"/>
  <c r="AG413" i="9" s="1"/>
  <c r="AE413" i="9"/>
  <c r="AG629" i="9"/>
  <c r="AG652" i="9"/>
  <c r="AE1731" i="9"/>
  <c r="AD1731" i="9"/>
  <c r="AF1731" i="9"/>
  <c r="AE1012" i="9"/>
  <c r="AF1012" i="9"/>
  <c r="AG1012" i="9" s="1"/>
  <c r="AD1012" i="9"/>
  <c r="AF1694" i="9"/>
  <c r="AE1694" i="9"/>
  <c r="AD1694" i="9"/>
  <c r="AE1386" i="9"/>
  <c r="AF1386" i="9"/>
  <c r="AD1386" i="9"/>
  <c r="AF116" i="9"/>
  <c r="AG116" i="9" s="1"/>
  <c r="AD116" i="9"/>
  <c r="AE116" i="9"/>
  <c r="AE155" i="9"/>
  <c r="AD155" i="9"/>
  <c r="AF155" i="9"/>
  <c r="AF360" i="9"/>
  <c r="AE360" i="9"/>
  <c r="AD360" i="9"/>
  <c r="AD792" i="9"/>
  <c r="AE792" i="9"/>
  <c r="AF792" i="9"/>
  <c r="AG792" i="9" s="1"/>
  <c r="AD264" i="9"/>
  <c r="AE264" i="9"/>
  <c r="AF264" i="9"/>
  <c r="AD326" i="9"/>
  <c r="AE326" i="9"/>
  <c r="AF326" i="9"/>
  <c r="AG326" i="9" s="1"/>
  <c r="AE302" i="9"/>
  <c r="AD302" i="9"/>
  <c r="AF302" i="9"/>
  <c r="AG302" i="9" s="1"/>
  <c r="AD1114" i="9"/>
  <c r="AF1114" i="9"/>
  <c r="AE1114" i="9"/>
  <c r="AD1339" i="9"/>
  <c r="AE1339" i="9"/>
  <c r="AF1339" i="9"/>
  <c r="AD836" i="9"/>
  <c r="AF836" i="9"/>
  <c r="AG836" i="9" s="1"/>
  <c r="AE836" i="9"/>
  <c r="AE56" i="9"/>
  <c r="AF56" i="9"/>
  <c r="AD56" i="9"/>
  <c r="AE1396" i="9"/>
  <c r="AF1396" i="9"/>
  <c r="AD1396" i="9"/>
  <c r="AF1482" i="9"/>
  <c r="AE1482" i="9"/>
  <c r="AD1482" i="9"/>
  <c r="AF1241" i="9"/>
  <c r="AE1241" i="9"/>
  <c r="AD1241" i="9"/>
  <c r="AD1247" i="9"/>
  <c r="AE1247" i="9"/>
  <c r="AF1247" i="9"/>
  <c r="AG1247" i="9" s="1"/>
  <c r="AE1457" i="9"/>
  <c r="AF1457" i="9"/>
  <c r="AD1457" i="9"/>
  <c r="AE1658" i="9"/>
  <c r="AF1658" i="9"/>
  <c r="AD1658" i="9"/>
  <c r="AD1909" i="9"/>
  <c r="AE1909" i="9"/>
  <c r="AF1909" i="9"/>
  <c r="AE294" i="9"/>
  <c r="AF294" i="9"/>
  <c r="AD294" i="9"/>
  <c r="AG395" i="9"/>
  <c r="AD1026" i="9"/>
  <c r="AE1026" i="9"/>
  <c r="AF1026" i="9"/>
  <c r="AG1026" i="9" s="1"/>
  <c r="AE417" i="9"/>
  <c r="AF417" i="9"/>
  <c r="AD417" i="9"/>
  <c r="AD921" i="9"/>
  <c r="AE921" i="9"/>
  <c r="AF921" i="9"/>
  <c r="AG663" i="9"/>
  <c r="AD197" i="9"/>
  <c r="AF197" i="9"/>
  <c r="AE197" i="9"/>
  <c r="AE31" i="9"/>
  <c r="AF31" i="9"/>
  <c r="AG31" i="9" s="1"/>
  <c r="AD31" i="9"/>
  <c r="AG96" i="9"/>
  <c r="AG10" i="9"/>
  <c r="AD222" i="9"/>
  <c r="AE222" i="9"/>
  <c r="AF222" i="9"/>
  <c r="AE225" i="9"/>
  <c r="AF225" i="9"/>
  <c r="AG225" i="9" s="1"/>
  <c r="AD225" i="9"/>
  <c r="AD305" i="9"/>
  <c r="AE305" i="9"/>
  <c r="AF305" i="9"/>
  <c r="AG305" i="9" s="1"/>
  <c r="AD371" i="9"/>
  <c r="AE371" i="9"/>
  <c r="AF371" i="9"/>
  <c r="AG371" i="9" s="1"/>
  <c r="AD474" i="9"/>
  <c r="AE474" i="9"/>
  <c r="AF474" i="9"/>
  <c r="AF348" i="9"/>
  <c r="AE348" i="9"/>
  <c r="AD348" i="9"/>
  <c r="AE36" i="9"/>
  <c r="AF36" i="9"/>
  <c r="AD36" i="9"/>
  <c r="AG262" i="9"/>
  <c r="AG257" i="9"/>
  <c r="AE153" i="9"/>
  <c r="AF153" i="9"/>
  <c r="AG153" i="9" s="1"/>
  <c r="AD153" i="9"/>
  <c r="AD596" i="9"/>
  <c r="AE596" i="9"/>
  <c r="AF596" i="9"/>
  <c r="AG596" i="9" s="1"/>
  <c r="AD404" i="9"/>
  <c r="AE404" i="9"/>
  <c r="AF404" i="9"/>
  <c r="AG404" i="9" s="1"/>
  <c r="AE363" i="9"/>
  <c r="AD363" i="9"/>
  <c r="AF363" i="9"/>
  <c r="AG282" i="9"/>
  <c r="AF396" i="9"/>
  <c r="AG396" i="9" s="1"/>
  <c r="AD396" i="9"/>
  <c r="AE396" i="9"/>
  <c r="AG1078" i="9"/>
  <c r="AF16" i="9"/>
  <c r="AE16" i="9"/>
  <c r="AD16" i="9"/>
  <c r="AE457" i="9"/>
  <c r="AF457" i="9"/>
  <c r="AG457" i="9" s="1"/>
  <c r="AD457" i="9"/>
  <c r="AG688" i="9"/>
  <c r="AD496" i="9"/>
  <c r="AE496" i="9"/>
  <c r="AF496" i="9"/>
  <c r="AG490" i="9"/>
  <c r="AE926" i="9"/>
  <c r="AF926" i="9"/>
  <c r="AG926" i="9" s="1"/>
  <c r="AD926" i="9"/>
  <c r="AE1032" i="9"/>
  <c r="AF1032" i="9"/>
  <c r="AD1032" i="9"/>
  <c r="AD685" i="9"/>
  <c r="AE685" i="9"/>
  <c r="AF685" i="9"/>
  <c r="AG685" i="9" s="1"/>
  <c r="AD386" i="9"/>
  <c r="AF386" i="9"/>
  <c r="AG386" i="9" s="1"/>
  <c r="AE386" i="9"/>
  <c r="AG1153" i="9"/>
  <c r="AG597" i="9"/>
  <c r="AG945" i="9"/>
  <c r="AD1571" i="9"/>
  <c r="AE1571" i="9"/>
  <c r="AF1571" i="9"/>
  <c r="AG1571" i="9" s="1"/>
  <c r="AG1238" i="9"/>
  <c r="AF1539" i="9"/>
  <c r="AE1539" i="9"/>
  <c r="AD1539" i="9"/>
  <c r="AG1433" i="9"/>
  <c r="AG577" i="9"/>
  <c r="AF1232" i="9"/>
  <c r="AE1232" i="9"/>
  <c r="AD1232" i="9"/>
  <c r="AG1346" i="9"/>
  <c r="AG584" i="9"/>
  <c r="AG1120" i="9"/>
  <c r="AG1094" i="9"/>
  <c r="AG1543" i="9"/>
  <c r="AD1404" i="9"/>
  <c r="AF1404" i="9"/>
  <c r="AG1404" i="9" s="1"/>
  <c r="AE1404" i="9"/>
  <c r="AE1031" i="9"/>
  <c r="AF1031" i="9"/>
  <c r="AD1031" i="9"/>
  <c r="AG1529" i="9"/>
  <c r="AE1624" i="9"/>
  <c r="AD1624" i="9"/>
  <c r="AF1624" i="9"/>
  <c r="AG1624" i="9" s="1"/>
  <c r="AD1531" i="9"/>
  <c r="AE1531" i="9"/>
  <c r="AF1531" i="9"/>
  <c r="AG1531" i="9" s="1"/>
  <c r="AG1246" i="9"/>
  <c r="AG1775" i="9"/>
  <c r="AG819" i="9"/>
  <c r="AG1522" i="9"/>
  <c r="AD1983" i="9"/>
  <c r="AF1983" i="9"/>
  <c r="AG1983" i="9" s="1"/>
  <c r="AE1983" i="9"/>
  <c r="AG1849" i="9"/>
  <c r="AE1134" i="9"/>
  <c r="AF1134" i="9"/>
  <c r="AD1134" i="9"/>
  <c r="AG1614" i="9"/>
  <c r="AG847" i="9"/>
  <c r="AG677" i="9"/>
  <c r="AD1602" i="9"/>
  <c r="AF1602" i="9"/>
  <c r="AE1602" i="9"/>
  <c r="AD1888" i="9"/>
  <c r="AF1888" i="9"/>
  <c r="AE1888" i="9"/>
  <c r="AD968" i="9"/>
  <c r="AF968" i="9"/>
  <c r="AE968" i="9"/>
  <c r="AD1902" i="9"/>
  <c r="AE1902" i="9"/>
  <c r="AF1902" i="9"/>
  <c r="AG1902" i="9" s="1"/>
  <c r="AG1848" i="9"/>
  <c r="AG1772" i="9"/>
  <c r="AF1895" i="9"/>
  <c r="AG1895" i="9" s="1"/>
  <c r="AE1895" i="9"/>
  <c r="AD1895" i="9"/>
  <c r="AG1254" i="9"/>
  <c r="AG1878" i="9"/>
  <c r="AD1198" i="9"/>
  <c r="AF1198" i="9"/>
  <c r="AE1198" i="9"/>
  <c r="J34" i="6"/>
  <c r="J41" i="6"/>
  <c r="J37" i="6"/>
  <c r="J23" i="6"/>
  <c r="J22" i="6"/>
  <c r="J15" i="6"/>
  <c r="J49" i="6"/>
  <c r="J29" i="6"/>
  <c r="J52" i="6"/>
  <c r="J27" i="6"/>
  <c r="J26" i="6"/>
  <c r="J31" i="6"/>
  <c r="J24" i="6"/>
  <c r="J30" i="6"/>
  <c r="J46" i="6"/>
  <c r="J42" i="6"/>
  <c r="J50" i="6"/>
  <c r="H15" i="6"/>
  <c r="J35" i="6"/>
  <c r="J40" i="6"/>
  <c r="J45" i="6"/>
  <c r="J33" i="6"/>
  <c r="J39" i="6"/>
  <c r="J32" i="6"/>
  <c r="J38" i="6"/>
  <c r="J44" i="6"/>
  <c r="J36" i="6"/>
  <c r="J43" i="6"/>
  <c r="J21" i="6"/>
  <c r="J20" i="6"/>
  <c r="J28" i="6"/>
  <c r="J48" i="6"/>
  <c r="J19" i="6"/>
  <c r="J18" i="6"/>
  <c r="J17" i="6"/>
  <c r="J51" i="6"/>
  <c r="J25" i="6"/>
  <c r="J47" i="6"/>
  <c r="AG610" i="9" l="1"/>
  <c r="AG397" i="9"/>
  <c r="AG1083" i="9"/>
  <c r="AG442" i="9"/>
  <c r="AG172" i="9"/>
  <c r="AG1702" i="9"/>
  <c r="AG1379" i="9"/>
  <c r="AG34" i="9"/>
  <c r="AG447" i="9"/>
  <c r="AG905" i="9"/>
  <c r="AG180" i="9"/>
  <c r="AG755" i="9"/>
  <c r="AG1854" i="9"/>
  <c r="AG695" i="9"/>
  <c r="AG112" i="9"/>
  <c r="AG1918" i="9"/>
  <c r="AG1579" i="9"/>
  <c r="AG1471" i="9"/>
  <c r="AG564" i="9"/>
  <c r="AG1499" i="9"/>
  <c r="AG436" i="9"/>
  <c r="AG1832" i="9"/>
  <c r="AG1292" i="9"/>
  <c r="AG842" i="9"/>
  <c r="AG1585" i="9"/>
  <c r="AG518" i="9"/>
  <c r="AG1031" i="9"/>
  <c r="AG317" i="9"/>
  <c r="AG770" i="9"/>
  <c r="AG417" i="9"/>
  <c r="AG1114" i="9"/>
  <c r="AG159" i="9"/>
  <c r="AG1708" i="9"/>
  <c r="AG659" i="9"/>
  <c r="AG569" i="9"/>
  <c r="AG347" i="9"/>
  <c r="AG1551" i="9"/>
  <c r="AG587" i="9"/>
  <c r="AG1070" i="9"/>
  <c r="AG364" i="9"/>
  <c r="AG367" i="9"/>
  <c r="AG1454" i="9"/>
  <c r="AG1326" i="9"/>
  <c r="AG152" i="9"/>
  <c r="AG1203" i="9"/>
  <c r="AG1905" i="9"/>
  <c r="AG1106" i="9"/>
  <c r="AG1479" i="9"/>
  <c r="AG1628" i="9"/>
  <c r="AG1279" i="9"/>
  <c r="AG1187" i="9"/>
  <c r="AG644" i="9"/>
  <c r="AG318" i="9"/>
  <c r="AG1910" i="9"/>
  <c r="AG462" i="9"/>
  <c r="AG1548" i="9"/>
  <c r="AG100" i="9"/>
  <c r="AG493" i="9"/>
  <c r="AG1241" i="9"/>
  <c r="AG829" i="9"/>
  <c r="AG1087" i="9"/>
  <c r="AG1134" i="9"/>
  <c r="AG1599" i="9"/>
  <c r="AG1179" i="9"/>
  <c r="AG345" i="9"/>
  <c r="AG1838" i="9"/>
  <c r="AG385" i="9"/>
  <c r="AG1227" i="9"/>
  <c r="AG238" i="9"/>
  <c r="AG702" i="9"/>
  <c r="AG1252" i="9"/>
  <c r="AG109" i="9"/>
  <c r="AG1988" i="9"/>
  <c r="AG882" i="9"/>
  <c r="AG1803" i="9"/>
  <c r="AG633" i="9"/>
  <c r="AG291" i="9"/>
  <c r="AG1742" i="9"/>
  <c r="AG254" i="9"/>
  <c r="AG194" i="9"/>
  <c r="AG991" i="9"/>
  <c r="AG1733" i="9"/>
  <c r="AG1494" i="9"/>
  <c r="AG603" i="9"/>
  <c r="AG1989" i="9"/>
  <c r="AG1687" i="9"/>
  <c r="AG915" i="9"/>
  <c r="AG916" i="9"/>
  <c r="AG1490" i="9"/>
  <c r="AG12" i="9"/>
  <c r="AG1564" i="9"/>
  <c r="AG548" i="9"/>
  <c r="AG467" i="9"/>
  <c r="AG1068" i="9"/>
  <c r="AG342" i="9"/>
  <c r="AG1841" i="9"/>
  <c r="AG975" i="9"/>
  <c r="AG368" i="9"/>
  <c r="AG1336" i="9"/>
  <c r="AG332" i="9"/>
  <c r="AG1137" i="9"/>
  <c r="AG673" i="9"/>
  <c r="AG1410" i="9"/>
  <c r="AG1169" i="9"/>
  <c r="AG927" i="9"/>
  <c r="AG133" i="9"/>
  <c r="AG502" i="9"/>
  <c r="AG1856" i="9"/>
  <c r="AG1635" i="9"/>
  <c r="AG845" i="9"/>
  <c r="AG448" i="9"/>
  <c r="AG1740" i="9"/>
  <c r="AG445" i="9"/>
  <c r="AG169" i="9"/>
  <c r="AG212" i="9"/>
  <c r="AG136" i="9"/>
  <c r="AG1641" i="9"/>
  <c r="AG1980" i="9"/>
  <c r="AG222" i="9"/>
  <c r="AG1386" i="9"/>
  <c r="AG1608" i="9"/>
  <c r="AG279" i="9"/>
  <c r="AG1175" i="9"/>
  <c r="AG1493" i="9"/>
  <c r="AG214" i="9"/>
  <c r="AG324" i="9"/>
  <c r="AG1071" i="9"/>
  <c r="AG1508" i="9"/>
  <c r="AG1296" i="9"/>
  <c r="AG1665" i="9"/>
  <c r="AG1814" i="9"/>
  <c r="AG219" i="9"/>
  <c r="AG1682" i="9"/>
  <c r="AG1617" i="9"/>
  <c r="AG897" i="9"/>
  <c r="AG192" i="9"/>
  <c r="AG1829" i="9"/>
  <c r="AG1319" i="9"/>
  <c r="AG1206" i="9"/>
  <c r="AG1820" i="9"/>
  <c r="AG786" i="9"/>
  <c r="AG1009" i="9"/>
  <c r="AG1190" i="9"/>
  <c r="AG1811" i="9"/>
  <c r="AG333" i="9"/>
  <c r="AG1040" i="9"/>
  <c r="AG758" i="9"/>
  <c r="AG2003" i="9"/>
  <c r="AG578" i="9"/>
  <c r="AG1399" i="9"/>
  <c r="AG649" i="9"/>
  <c r="AG1717" i="9"/>
  <c r="AG616" i="9"/>
  <c r="AG258" i="9"/>
  <c r="AG1524" i="9"/>
  <c r="AG1613" i="9"/>
  <c r="AG1826" i="9"/>
  <c r="AG1537" i="9"/>
  <c r="AG1381" i="9"/>
  <c r="AG1436" i="9"/>
  <c r="AG1236" i="9"/>
  <c r="AG354" i="9"/>
  <c r="AG1270" i="9"/>
  <c r="AG1167" i="9"/>
  <c r="AG1303" i="9"/>
  <c r="AG1329" i="9"/>
  <c r="AG121" i="9"/>
  <c r="AG1532" i="9"/>
  <c r="AG1306" i="9"/>
  <c r="AG45" i="9"/>
  <c r="AG1815" i="9"/>
  <c r="AG1387" i="9"/>
  <c r="AG1213" i="9"/>
  <c r="AG1088" i="9"/>
  <c r="AG1361" i="9"/>
  <c r="AG1352" i="9"/>
  <c r="AG1283" i="9"/>
  <c r="AG1939" i="9"/>
  <c r="AG798" i="9"/>
  <c r="AG1790" i="9"/>
  <c r="AG1052" i="9"/>
  <c r="AG288" i="9"/>
  <c r="AG1642" i="9"/>
  <c r="AG825" i="9"/>
  <c r="AG696" i="9"/>
  <c r="AG636" i="9"/>
  <c r="AG999" i="9"/>
  <c r="AG68" i="9"/>
  <c r="AG709" i="9"/>
  <c r="AG1594" i="9"/>
  <c r="AG1358" i="9"/>
  <c r="AG1656" i="9"/>
  <c r="AG983" i="9"/>
  <c r="AG378" i="9"/>
  <c r="AG601" i="9"/>
  <c r="AG1507" i="9"/>
  <c r="AG902" i="9"/>
  <c r="AG36" i="9"/>
  <c r="AG294" i="9"/>
  <c r="AG1728" i="9"/>
  <c r="AG1427" i="9"/>
  <c r="AG960" i="9"/>
  <c r="AG1396" i="9"/>
  <c r="AG264" i="9"/>
  <c r="AG1694" i="9"/>
  <c r="AG1648" i="9"/>
  <c r="AG773" i="9"/>
  <c r="AG403" i="9"/>
  <c r="AG1305" i="9"/>
  <c r="AG1525" i="9"/>
  <c r="AG308" i="9"/>
  <c r="AG1651" i="9"/>
  <c r="AG381" i="9"/>
  <c r="AG1769" i="9"/>
  <c r="AG1316" i="9"/>
  <c r="AG781" i="9"/>
  <c r="AG1491" i="9"/>
  <c r="AG968" i="9"/>
  <c r="AG1909" i="9"/>
  <c r="AG1843" i="9"/>
  <c r="AG670" i="9"/>
  <c r="AG78" i="9"/>
  <c r="AG1929" i="9"/>
  <c r="AG1456" i="9"/>
  <c r="AG642" i="9"/>
  <c r="AG523" i="9"/>
  <c r="AG401" i="9"/>
  <c r="AG339" i="9"/>
  <c r="AG1809" i="9"/>
  <c r="AG1505" i="9"/>
  <c r="AG1157" i="9"/>
  <c r="AG1842" i="9"/>
  <c r="AG1530" i="9"/>
  <c r="AG1451" i="9"/>
  <c r="AG1478" i="9"/>
  <c r="AG1335" i="9"/>
  <c r="AG761" i="9"/>
  <c r="AG144" i="9"/>
  <c r="AG942" i="9"/>
  <c r="AG827" i="9"/>
  <c r="AG613" i="9"/>
  <c r="AG1360" i="9"/>
  <c r="AG1218" i="9"/>
  <c r="AG716" i="9"/>
  <c r="AG1611" i="9"/>
  <c r="AG1132" i="9"/>
  <c r="AG993" i="9"/>
  <c r="AG391" i="9"/>
  <c r="AG393" i="9"/>
  <c r="AG163" i="9"/>
  <c r="AG1668" i="9"/>
  <c r="AG783" i="9"/>
  <c r="AG322" i="9"/>
  <c r="AG359" i="9"/>
  <c r="AG1445" i="9"/>
  <c r="AG16" i="9"/>
  <c r="AG896" i="9"/>
  <c r="AG348" i="9"/>
  <c r="AG1650" i="9"/>
  <c r="AG1855" i="9"/>
  <c r="AG1142" i="9"/>
  <c r="AG304" i="9"/>
  <c r="AG804" i="9"/>
  <c r="AG703" i="9"/>
  <c r="AG1677" i="9"/>
  <c r="AG1667" i="9"/>
  <c r="AG1207" i="9"/>
  <c r="AG1126" i="9"/>
  <c r="AG871" i="9"/>
  <c r="AG1355" i="9"/>
  <c r="AG80" i="9"/>
  <c r="AG1888" i="9"/>
  <c r="AG363" i="9"/>
  <c r="AG474" i="9"/>
  <c r="AG1731" i="9"/>
  <c r="AG1170" i="9"/>
  <c r="AG426" i="9"/>
  <c r="AG780" i="9"/>
  <c r="AG689" i="9"/>
  <c r="AG1621" i="9"/>
  <c r="AG726" i="9"/>
  <c r="AG1990" i="9"/>
  <c r="AG1229" i="9"/>
  <c r="AG1448" i="9"/>
  <c r="AG617" i="9"/>
  <c r="AG560" i="9"/>
  <c r="AG218" i="9"/>
  <c r="AG224" i="9"/>
  <c r="AG1086" i="9"/>
  <c r="AG833" i="9"/>
  <c r="AG879" i="9"/>
  <c r="AG885" i="9"/>
  <c r="AG735" i="9"/>
  <c r="AG1977" i="9"/>
  <c r="AG1730" i="9"/>
  <c r="AG1693" i="9"/>
  <c r="AG1778" i="9"/>
  <c r="AG1099" i="9"/>
  <c r="AG1091" i="9"/>
  <c r="AG1140" i="9"/>
  <c r="AG200" i="9"/>
  <c r="AG1117" i="9"/>
  <c r="AG499" i="9"/>
  <c r="AG1413" i="9"/>
  <c r="AG803" i="9"/>
  <c r="AG1504" i="9"/>
  <c r="AG543" i="9"/>
  <c r="AG972" i="9"/>
  <c r="AG297" i="9"/>
  <c r="AG1019" i="9"/>
  <c r="AG1301" i="9"/>
  <c r="AG314" i="9"/>
  <c r="AG43" i="9"/>
  <c r="AG71" i="9"/>
  <c r="AG1622" i="9"/>
  <c r="AG125" i="9"/>
  <c r="AG366" i="9"/>
  <c r="AG327" i="9"/>
  <c r="AG197" i="9"/>
  <c r="AG1658" i="9"/>
  <c r="AG1097" i="9"/>
  <c r="AG929" i="9"/>
  <c r="AG416" i="9"/>
  <c r="AG1055" i="9"/>
  <c r="AG1146" i="9"/>
  <c r="AG918" i="9"/>
  <c r="AG340" i="9"/>
  <c r="AG1992" i="9"/>
  <c r="AG1286" i="9"/>
  <c r="AG1005" i="9"/>
  <c r="AG854" i="9"/>
  <c r="AG647" i="9"/>
  <c r="AG1817" i="9"/>
  <c r="AG1911" i="9"/>
  <c r="AG1704" i="9"/>
  <c r="AG911" i="9"/>
  <c r="AG593" i="9"/>
  <c r="AG331" i="9"/>
  <c r="AG18" i="9"/>
  <c r="AG533" i="9"/>
  <c r="AG1782" i="9"/>
  <c r="AG1528" i="9"/>
  <c r="AG1180" i="9"/>
  <c r="AG807" i="9"/>
  <c r="AG1475" i="9"/>
  <c r="AG1143" i="9"/>
  <c r="AG690" i="9"/>
  <c r="AG952" i="9"/>
  <c r="AG459" i="9"/>
  <c r="AG1210" i="9"/>
  <c r="AG357" i="9"/>
  <c r="AG1216" i="9"/>
  <c r="AG995" i="9"/>
  <c r="AG1974" i="9"/>
  <c r="AG38" i="9"/>
  <c r="AG1565" i="9"/>
  <c r="AG1384" i="9"/>
  <c r="AG986" i="9"/>
  <c r="AG44" i="9"/>
  <c r="AG521" i="9"/>
  <c r="AG40" i="9"/>
  <c r="AG1631" i="9"/>
  <c r="AG1342" i="9"/>
  <c r="AG1127" i="9"/>
  <c r="AG1032" i="9"/>
  <c r="AG56" i="9"/>
  <c r="AG1602" i="9"/>
  <c r="AG311" i="9"/>
  <c r="AG868" i="9"/>
  <c r="AG1435" i="9"/>
  <c r="AG1284" i="9"/>
  <c r="AG1276" i="9"/>
  <c r="AG1045" i="9"/>
  <c r="AG1263" i="9"/>
  <c r="AG1481" i="9"/>
  <c r="AG58" i="9"/>
  <c r="AG1226" i="9"/>
  <c r="AG1195" i="9"/>
  <c r="AG1046" i="9"/>
  <c r="AG178" i="9"/>
  <c r="AG1023" i="9"/>
  <c r="AG1260" i="9"/>
  <c r="AG175" i="9"/>
  <c r="AG924" i="9"/>
  <c r="AG1258" i="9"/>
  <c r="AG1482" i="9"/>
  <c r="AG1539" i="9"/>
  <c r="AG921" i="9"/>
  <c r="AG1457" i="9"/>
  <c r="AG1339" i="9"/>
  <c r="AG360" i="9"/>
  <c r="AG1438" i="9"/>
  <c r="AG1092" i="9"/>
  <c r="AG141" i="9"/>
  <c r="AG480" i="9"/>
  <c r="AG72" i="9"/>
  <c r="AG1835" i="9"/>
  <c r="AG1063" i="9"/>
  <c r="AG336" i="9"/>
  <c r="AG895" i="9"/>
  <c r="AG888" i="9"/>
  <c r="AG1776" i="9"/>
  <c r="AG1424" i="9"/>
  <c r="AG418" i="9"/>
  <c r="AG1670" i="9"/>
  <c r="AG919" i="9"/>
  <c r="AG92" i="9"/>
  <c r="AG1907" i="9"/>
  <c r="AG1075" i="9"/>
  <c r="AG1332" i="9"/>
  <c r="AG925" i="9"/>
  <c r="AG470" i="9"/>
  <c r="AG1230" i="9"/>
  <c r="AG1500" i="9"/>
  <c r="AG1967" i="9"/>
  <c r="AG1604" i="9"/>
  <c r="AG1111" i="9"/>
  <c r="AG48" i="9"/>
  <c r="AG899" i="9"/>
  <c r="AG143" i="9"/>
  <c r="AG545" i="9"/>
  <c r="AG676" i="9"/>
  <c r="AG1794" i="9"/>
  <c r="AG1232" i="9"/>
  <c r="AG576" i="9"/>
  <c r="AG1198" i="9"/>
  <c r="AG496" i="9"/>
  <c r="AG155" i="9"/>
  <c r="AG624" i="9"/>
  <c r="AG917" i="9"/>
  <c r="AG1492" i="9"/>
  <c r="AG168" i="9"/>
  <c r="AG1458" i="9"/>
  <c r="AG653" i="9"/>
  <c r="AG907" i="9"/>
  <c r="AG893" i="9"/>
  <c r="AG261" i="9"/>
  <c r="AG753" i="9"/>
  <c r="AG573" i="9"/>
  <c r="AG639" i="9"/>
  <c r="AG220" i="9"/>
  <c r="AG680" i="9"/>
  <c r="AG272" i="9"/>
  <c r="AG1688" i="9"/>
  <c r="AG1806" i="9"/>
  <c r="AG733" i="9"/>
  <c r="AG1846" i="9"/>
  <c r="AG699" i="9"/>
  <c r="AG1498" i="9"/>
  <c r="AG1885" i="9"/>
  <c r="AG1123" i="9"/>
  <c r="AG1542" i="9"/>
  <c r="AG821" i="9"/>
  <c r="AG824" i="9"/>
  <c r="AG620" i="9"/>
  <c r="AG713" i="9"/>
  <c r="AG415" i="9"/>
  <c r="AG1591" i="9"/>
  <c r="AG687" i="9"/>
  <c r="AG476" i="9"/>
  <c r="AG52" i="9"/>
  <c r="AG763" i="9"/>
  <c r="AG97" i="9"/>
  <c r="J21" i="7"/>
  <c r="K21" i="7" s="1"/>
  <c r="I21" i="7"/>
  <c r="J20" i="7"/>
  <c r="K20" i="7" s="1"/>
  <c r="I20" i="7"/>
  <c r="I19" i="7"/>
  <c r="J19" i="7"/>
  <c r="K19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1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</futureMetadata>
  <cellMetadata count="1">
    <bk>
      <rc t="1" v="0"/>
    </bk>
  </cellMetadata>
  <valueMetadata count="11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</valueMetadata>
</metadata>
</file>

<file path=xl/sharedStrings.xml><?xml version="1.0" encoding="utf-8"?>
<sst xmlns="http://schemas.openxmlformats.org/spreadsheetml/2006/main" count="10215" uniqueCount="1127">
  <si>
    <t>עדכון סדרת מחירים ריאליים לפי מדד; חישוב שינוי ריאלי לעומת נומינלי</t>
  </si>
  <si>
    <t>מדדי מניות</t>
  </si>
  <si>
    <t>חישוב תשואה, שונות, סטיית תקן; גרף ביצועים של מניה מול מדד</t>
  </si>
  <si>
    <t>תרגיל פשוט של ניתוח תזרים – הכנסות, תשלומים, יתרה חודשית</t>
  </si>
  <si>
    <t>יוני</t>
  </si>
  <si>
    <t>מאי</t>
  </si>
  <si>
    <t>אפריל</t>
  </si>
  <si>
    <t>מרץ</t>
  </si>
  <si>
    <t>פברואר</t>
  </si>
  <si>
    <t>ינואר</t>
  </si>
  <si>
    <t>חודש</t>
  </si>
  <si>
    <t>רווח תפעולי</t>
  </si>
  <si>
    <t>רווח גולמי</t>
  </si>
  <si>
    <t>הוצאות משתנות</t>
  </si>
  <si>
    <t>הוצאות קבועות</t>
  </si>
  <si>
    <t>הכנסות</t>
  </si>
  <si>
    <t>מדד מחירים לצרכן</t>
  </si>
  <si>
    <t>משימות</t>
  </si>
  <si>
    <t>% רווח גולמי</t>
  </si>
  <si>
    <t>רווח תפעולי %</t>
  </si>
  <si>
    <t>הגדירו / עצבו את הטבלה כטבלה דינמית</t>
  </si>
  <si>
    <t>השלימו את העמודה 'רווח גולמי' לפי הנוסחה: הכנסות - הוצאות משתנות, ובהתאם את % רווח גולמי מהכנסות</t>
  </si>
  <si>
    <t>השלימו את העמודה 'רווח תפעולי' לפי הנוסחה: רווח גולמי - הוצאות קבועות, ובהתאם את % רווח תפעולי מהכנסות</t>
  </si>
  <si>
    <t>הדגישו (בעיצוב מותנה) חודשים שבהם הרווח התפעולי שלילי</t>
  </si>
  <si>
    <t>עצבו את עמודות הסכומים כמטבע ₪ ואת עמודות אחוזי הרווח כאחוזים</t>
  </si>
  <si>
    <t>הוסיפו, תוויות בתחתית על עמודה עם ערך % הרווח התפעולי  ( כפי שמוצג בגרף לדוגמא )</t>
  </si>
  <si>
    <t xml:space="preserve">בנו גרף הכנסות רווח תפעולי לאורך זמן באופן הבא:  גרף טורים דו מימדי, על ציר האופקי (X) - חודשים, על ציר האנכי (Y) - הכנסות </t>
  </si>
  <si>
    <r>
      <rPr>
        <b/>
        <sz val="12"/>
        <color theme="1"/>
        <rFont val="Aptos Narrow"/>
        <family val="2"/>
        <scheme val="minor"/>
      </rPr>
      <t>ניתוח מניות</t>
    </r>
    <r>
      <rPr>
        <sz val="11"/>
        <color theme="1"/>
        <rFont val="Aptos Narrow"/>
        <family val="2"/>
        <charset val="177"/>
        <scheme val="minor"/>
      </rPr>
      <t xml:space="preserve">
הטבלה כוללת את מחירי הסגירה של שתי מניות (A ו-B) לאורך 6 חודשים.</t>
    </r>
  </si>
  <si>
    <t>הקדמה</t>
  </si>
  <si>
    <t>רשימת נושאים</t>
  </si>
  <si>
    <t>בניית דוח לפי נתוני הכנסות והוצאות; חישוב רווח גולמי ותפעולי, בניית גרף מתרים</t>
  </si>
  <si>
    <t xml:space="preserve">© 2024 פתרונות אקסל לעסקים | Excelwiz </t>
  </si>
  <si>
    <t>🌐</t>
  </si>
  <si>
    <t xml:space="preserve"> רוצים לראות מה עוד אפשר לעשות עם אקסל לעסק ?</t>
  </si>
  <si>
    <t>ניסיון של 20 שנה בניהול כספים וייעוץ לעסקים קטנים ובינוניים</t>
  </si>
  <si>
    <t>פתרונות לאוטומציה, תזרים מזומנים, בקרה תקציבית</t>
  </si>
  <si>
    <t>ExcelWiz</t>
  </si>
  <si>
    <t>שכר דירה (₪)</t>
  </si>
  <si>
    <t>מדד באותו חודש</t>
  </si>
  <si>
    <t>שכר דירה מוצמד (₪)</t>
  </si>
  <si>
    <t>שינוי באחוזים</t>
  </si>
  <si>
    <t>חשבו את השינוי באחוזים של המדד בכל חודש לעומת קודמו החל מחודש ינואר 2022  והשלימו בעמודת שינוי באחוזים</t>
  </si>
  <si>
    <r>
      <t>הצמידו שכר הדירה למדד דצמבר 2023 (מדד יעד) לפי הנוסחא הבאה:</t>
    </r>
    <r>
      <rPr>
        <sz val="10"/>
        <color theme="1"/>
        <rFont val="Aptos Narrow"/>
        <family val="2"/>
        <scheme val="minor"/>
      </rPr>
      <t xml:space="preserve"> (מדד באותו חודש/מדד יעד)*סכום נומינלי</t>
    </r>
    <r>
      <rPr>
        <b/>
        <sz val="10"/>
        <color theme="1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>= סכום מוצמד</t>
    </r>
  </si>
  <si>
    <t>רבעון</t>
  </si>
  <si>
    <t>רבעון 1 2022</t>
  </si>
  <si>
    <t>רבעון 2 2022</t>
  </si>
  <si>
    <t>רבעון 3 2022</t>
  </si>
  <si>
    <t>רבעון 4 2022</t>
  </si>
  <si>
    <t xml:space="preserve">בנו גרף ( קו דו מימדי ) המציג את השינוי באחוזים בכל חודש והוסיפו לו קו מגמה. כעת הציגו את משוואת הקו בתרשים. </t>
  </si>
  <si>
    <t>בטבלה השמאלית,עדכנו ארבע שורות ל 2023 באמצעות "חיפוש והחלפה", חשבו את % השינוי לרבעון , והציגו בגרף עמודות</t>
  </si>
  <si>
    <t>תאריך</t>
  </si>
  <si>
    <t>שערי סגירה MSFT</t>
  </si>
  <si>
    <t>שערי סגירה AAPL</t>
  </si>
  <si>
    <t>תשואה יומית  % MSFT</t>
  </si>
  <si>
    <t xml:space="preserve">תשואה יומית %  AAPL </t>
  </si>
  <si>
    <t>באמצעות הפונקציה STOCKHISTORY, האריכו את נתוני שערי הסגירה של מניית מייקרוספט (סימול "MSFT") ,עד 28/2/22</t>
  </si>
  <si>
    <t>נתונים עבור אקסל ללא STOCKHISTORY</t>
  </si>
  <si>
    <t>תשואה מצטברת  % MSFT</t>
  </si>
  <si>
    <t>תשואה מצטברת  % AAPL</t>
  </si>
  <si>
    <t>חשבו את התשואה היומית של כל מניה לחודשים ינואר - פברואר , והדגישו בעיצוב מותנה בירוק תשואה חיובית ובאדום שלילית</t>
  </si>
  <si>
    <t xml:space="preserve">חשבו את התשואה המצטברת של כל מניה.  </t>
  </si>
  <si>
    <t>בננו גרף קווי למניית AAPL, הוסיפו קו מגמה מסוג ממוצע נע, עבור 10 תקופות אחורה</t>
  </si>
  <si>
    <t>השתמשו ב STOCKHISTORY, כדי למשוך את נתוני מניית אפל (סימול "APPL") ,עד 1/3/22 , ערכי סגירה, ללא כותרת, ללא תאריך</t>
  </si>
  <si>
    <t>עבור שתי המשימות הראשונות נדרש אקסל עדכני , אם הפונקציה לא נתמכת, העתיקו נתוני הטבלה משמאל ודלגו למשימה 3</t>
  </si>
  <si>
    <t>דו"ח רווח והפסד לחודשים ינואר - יוני</t>
  </si>
  <si>
    <t>% מתוך הכנסות</t>
  </si>
  <si>
    <t>הוסיפו שורת סיכום  לחודשים ינואר - יוני , בדקו את נכונות אחוז הרווח הגולמי ו הרווח התפעולי לתקופה זו והשלימו בתאים הסגולים</t>
  </si>
  <si>
    <t>סוג תנועה</t>
  </si>
  <si>
    <t>קטגוריה</t>
  </si>
  <si>
    <t>הכנסה</t>
  </si>
  <si>
    <t>מכירות</t>
  </si>
  <si>
    <t>שירותים</t>
  </si>
  <si>
    <t>הוצאה</t>
  </si>
  <si>
    <t>שכר עובדים</t>
  </si>
  <si>
    <t>שכירות</t>
  </si>
  <si>
    <t>תשלומים לספקים</t>
  </si>
  <si>
    <t>שיווק ופרסום</t>
  </si>
  <si>
    <t>הוצאות משרדיות</t>
  </si>
  <si>
    <t>הוצאות אחרות</t>
  </si>
  <si>
    <t>סכום (₪)</t>
  </si>
  <si>
    <r>
      <t xml:space="preserve">הוסיפו לעמודות את השדה </t>
    </r>
    <r>
      <rPr>
        <i/>
        <sz val="11"/>
        <color theme="1"/>
        <rFont val="Aptos Narrow"/>
        <family val="2"/>
        <scheme val="minor"/>
      </rPr>
      <t>תאריך  ( אם האקסל מוסיף אוטומטית גם חודשים וימים, השאירו רק תאריך )</t>
    </r>
  </si>
  <si>
    <t>סכום של סכום (₪)</t>
  </si>
  <si>
    <t>תוויות עמודה</t>
  </si>
  <si>
    <t>תוויות שורה</t>
  </si>
  <si>
    <t>סכום כולל</t>
  </si>
  <si>
    <t>יתרת פתיחה</t>
  </si>
  <si>
    <t>יתרת סגירה</t>
  </si>
  <si>
    <t xml:space="preserve">הוסיפו שורת יתרת פתיחה ושורת יתרת סגירה וחישוב בהתאם, כפי שניתן לראות בדוגמא התבנית </t>
  </si>
  <si>
    <t>דוגמא לטבלת הציר</t>
  </si>
  <si>
    <t>הדגישו (בעיצוב מותנה) חודשים שבהם יתרת הסגירה חיובית או שלילית</t>
  </si>
  <si>
    <t>מהי יתרת הסגירה בסוף יום 25/2/2025 ?</t>
  </si>
  <si>
    <t>AVERAGE</t>
  </si>
  <si>
    <t>CONCATENATE</t>
  </si>
  <si>
    <t>COUNTIF</t>
  </si>
  <si>
    <t>MAX</t>
  </si>
  <si>
    <t>MEDIAN</t>
  </si>
  <si>
    <t>MIN</t>
  </si>
  <si>
    <t>STDEV</t>
  </si>
  <si>
    <t>SUMIF</t>
  </si>
  <si>
    <t>SUMIFS</t>
  </si>
  <si>
    <t>מספר רכב</t>
  </si>
  <si>
    <t>קוד יצרן</t>
  </si>
  <si>
    <t>יצרן</t>
  </si>
  <si>
    <t>שם דגם</t>
  </si>
  <si>
    <t>רמת גימור</t>
  </si>
  <si>
    <t>קבוצת זיהום</t>
  </si>
  <si>
    <t>שנת יצור</t>
  </si>
  <si>
    <t>תאריך טסט אחרון</t>
  </si>
  <si>
    <t>תאריך תוקף</t>
  </si>
  <si>
    <t>צבע רכב</t>
  </si>
  <si>
    <t>שם מסחרי</t>
  </si>
  <si>
    <t>מזדה יפן</t>
  </si>
  <si>
    <t>BK12Z</t>
  </si>
  <si>
    <t>ACTIVE</t>
  </si>
  <si>
    <t>כחול בהיר</t>
  </si>
  <si>
    <t>MAZDA3</t>
  </si>
  <si>
    <t>כסף</t>
  </si>
  <si>
    <t>MAZDA 3</t>
  </si>
  <si>
    <t>אפור</t>
  </si>
  <si>
    <t>שנהב לבן</t>
  </si>
  <si>
    <t>בז</t>
  </si>
  <si>
    <t>COMFORT</t>
  </si>
  <si>
    <t>כחול</t>
  </si>
  <si>
    <t>טויוטה יפן</t>
  </si>
  <si>
    <t>ZZE121L-AEPNKW</t>
  </si>
  <si>
    <t>GLI</t>
  </si>
  <si>
    <t>תכלת מטאלי</t>
  </si>
  <si>
    <t>COROLLA</t>
  </si>
  <si>
    <t>חציל</t>
  </si>
  <si>
    <t>GH12F</t>
  </si>
  <si>
    <t>EXECUTIVE</t>
  </si>
  <si>
    <t>MAZDA 6</t>
  </si>
  <si>
    <t>NHW20L-AHEEBW</t>
  </si>
  <si>
    <t>כסף מטלי</t>
  </si>
  <si>
    <t>PRIUS HYBRID</t>
  </si>
  <si>
    <t>BJ12M</t>
  </si>
  <si>
    <t>LX</t>
  </si>
  <si>
    <t>LANTIS-323</t>
  </si>
  <si>
    <t>ZZE112L-AEPNKW</t>
  </si>
  <si>
    <t>פורד ספרד</t>
  </si>
  <si>
    <t>DFW</t>
  </si>
  <si>
    <t>FOCUS</t>
  </si>
  <si>
    <t>BJ12M LANTIS 323</t>
  </si>
  <si>
    <t>LANTIS 323</t>
  </si>
  <si>
    <t>וולבו בלגיה</t>
  </si>
  <si>
    <t>RS65</t>
  </si>
  <si>
    <t>S60</t>
  </si>
  <si>
    <t>מרצדס בנץ גרמנ</t>
  </si>
  <si>
    <t>S 320</t>
  </si>
  <si>
    <t>הונדה טורקיה</t>
  </si>
  <si>
    <t>ES76</t>
  </si>
  <si>
    <t>EX</t>
  </si>
  <si>
    <t>CIVIC</t>
  </si>
  <si>
    <t>הונדה-יפן</t>
  </si>
  <si>
    <t>ES56</t>
  </si>
  <si>
    <t>ES</t>
  </si>
  <si>
    <t>שחור</t>
  </si>
  <si>
    <t>ZRE151L-AEPDKW</t>
  </si>
  <si>
    <t>SUN</t>
  </si>
  <si>
    <t>ZRE151L-AEGDKW</t>
  </si>
  <si>
    <t>ביואיק קנדה</t>
  </si>
  <si>
    <t>WE587</t>
  </si>
  <si>
    <t>CXS</t>
  </si>
  <si>
    <t>LACROSSE</t>
  </si>
  <si>
    <t>BL12Z</t>
  </si>
  <si>
    <t>יונדאי קוריאה</t>
  </si>
  <si>
    <t>BT51D</t>
  </si>
  <si>
    <t>GLF</t>
  </si>
  <si>
    <t>GETZ</t>
  </si>
  <si>
    <t>פולקסווגן מכסי</t>
  </si>
  <si>
    <t>1K22E5</t>
  </si>
  <si>
    <t>MANAGER</t>
  </si>
  <si>
    <t>JETTA</t>
  </si>
  <si>
    <t>DE145</t>
  </si>
  <si>
    <t>DYNAMIC</t>
  </si>
  <si>
    <t>MAZDA 2</t>
  </si>
  <si>
    <t>דימלרקריזלר-גר</t>
  </si>
  <si>
    <t>LUXURY</t>
  </si>
  <si>
    <t>E350</t>
  </si>
  <si>
    <t>ZZE121L-AEPDKW</t>
  </si>
  <si>
    <t>ZRE151L-AEGNKW</t>
  </si>
  <si>
    <t>ZRE151L-AEPNKW</t>
  </si>
  <si>
    <t>EM41B</t>
  </si>
  <si>
    <t>GL</t>
  </si>
  <si>
    <t>אפור מטל</t>
  </si>
  <si>
    <t>SONATA</t>
  </si>
  <si>
    <t>BLA2Z</t>
  </si>
  <si>
    <t>BK14F</t>
  </si>
  <si>
    <t>SPIRIT</t>
  </si>
  <si>
    <t>MAZDA3 SPORT</t>
  </si>
  <si>
    <t>כחול כהה</t>
  </si>
  <si>
    <t>ZZE112L-AEPDKW</t>
  </si>
  <si>
    <t>סוזוקי-יפן</t>
  </si>
  <si>
    <t>GYC21S</t>
  </si>
  <si>
    <t>GLX</t>
  </si>
  <si>
    <t>SX4</t>
  </si>
  <si>
    <t>יונדאי צ'כיה</t>
  </si>
  <si>
    <t>DB81D</t>
  </si>
  <si>
    <t>INSPIRE</t>
  </si>
  <si>
    <t>בז מטאלי</t>
  </si>
  <si>
    <t>I30</t>
  </si>
  <si>
    <t>LS</t>
  </si>
  <si>
    <t>זהב</t>
  </si>
  <si>
    <t>פולקסווגן גרמנ</t>
  </si>
  <si>
    <t>3B31J1</t>
  </si>
  <si>
    <t>COMFORTLINE</t>
  </si>
  <si>
    <t>PASSAT</t>
  </si>
  <si>
    <t>DB3</t>
  </si>
  <si>
    <t>TREND</t>
  </si>
  <si>
    <t>323 LANTIS</t>
  </si>
  <si>
    <t>ב מ וו גרמניה</t>
  </si>
  <si>
    <t>HL21</t>
  </si>
  <si>
    <t>730I</t>
  </si>
  <si>
    <t>שברולט ארהב"</t>
  </si>
  <si>
    <t>1ZH69</t>
  </si>
  <si>
    <t>LT</t>
  </si>
  <si>
    <t>זהוב</t>
  </si>
  <si>
    <t>MALIBU</t>
  </si>
  <si>
    <t>טוניק</t>
  </si>
  <si>
    <t>1K10E3</t>
  </si>
  <si>
    <t>TRENDLINE</t>
  </si>
  <si>
    <t>זית מטאלי</t>
  </si>
  <si>
    <t>GOLF</t>
  </si>
  <si>
    <t>FD16</t>
  </si>
  <si>
    <t>CH36</t>
  </si>
  <si>
    <t>ACCORD</t>
  </si>
  <si>
    <t>יונדאי טורקיה</t>
  </si>
  <si>
    <t>CN41C</t>
  </si>
  <si>
    <t>GLS</t>
  </si>
  <si>
    <t>תכלת</t>
  </si>
  <si>
    <t>ACCENT</t>
  </si>
  <si>
    <t>שברולט ד.קוריא</t>
  </si>
  <si>
    <t>JJ6EF</t>
  </si>
  <si>
    <t>שחור מטלי</t>
  </si>
  <si>
    <t>SONIC LS</t>
  </si>
  <si>
    <t>מיצובישי יפן</t>
  </si>
  <si>
    <t>CS3ASRJEL6</t>
  </si>
  <si>
    <t>EXECUTEVE</t>
  </si>
  <si>
    <t>LANCER</t>
  </si>
  <si>
    <t>קיה קוריאה</t>
  </si>
  <si>
    <t>DE2213</t>
  </si>
  <si>
    <t>RIO</t>
  </si>
  <si>
    <t>DA3</t>
  </si>
  <si>
    <t>DB51D</t>
  </si>
  <si>
    <t>טויוטה טורקיה</t>
  </si>
  <si>
    <t>ZZE121L-DEPNKW</t>
  </si>
  <si>
    <t>אפור פלדה</t>
  </si>
  <si>
    <t>CM41A</t>
  </si>
  <si>
    <t>כחול מטל</t>
  </si>
  <si>
    <t>CR19F</t>
  </si>
  <si>
    <t>MAZDA 5</t>
  </si>
  <si>
    <t>ZRE151L-DHGNKW</t>
  </si>
  <si>
    <t>AURIS</t>
  </si>
  <si>
    <t>BK12F</t>
  </si>
  <si>
    <t>ירקרק</t>
  </si>
  <si>
    <t>טויוטה צרפת</t>
  </si>
  <si>
    <t>SCP90L-CHGGKW</t>
  </si>
  <si>
    <t>YARIS</t>
  </si>
  <si>
    <t>TM64W</t>
  </si>
  <si>
    <t>אדום כהה (יין)</t>
  </si>
  <si>
    <t>AVEO</t>
  </si>
  <si>
    <t>מזדה תאילנד</t>
  </si>
  <si>
    <t>DEA25</t>
  </si>
  <si>
    <t>DEA45</t>
  </si>
  <si>
    <t>ירוק בהיר</t>
  </si>
  <si>
    <t>C240</t>
  </si>
  <si>
    <t>TREND X</t>
  </si>
  <si>
    <t>E280</t>
  </si>
  <si>
    <t>EXECUTI PLUS</t>
  </si>
  <si>
    <t>קרייזלר ארהב"</t>
  </si>
  <si>
    <t>SH41</t>
  </si>
  <si>
    <t>GRAND VOYAGER</t>
  </si>
  <si>
    <t>ERA31S</t>
  </si>
  <si>
    <t>LIANA</t>
  </si>
  <si>
    <t>טויוטה אנגליה</t>
  </si>
  <si>
    <t>AZT220L-AEPEHW</t>
  </si>
  <si>
    <t>SOL</t>
  </si>
  <si>
    <t>AVENSIS</t>
  </si>
  <si>
    <t>PREMIUM</t>
  </si>
  <si>
    <t>AE111L-AEPDKW</t>
  </si>
  <si>
    <t>ZZE121L-DEPDKW</t>
  </si>
  <si>
    <t>ביואיק ארהב</t>
  </si>
  <si>
    <t>4HR69</t>
  </si>
  <si>
    <t>LIMITED</t>
  </si>
  <si>
    <t>LE SABRE</t>
  </si>
  <si>
    <t>קרייזלר מכסיקו</t>
  </si>
  <si>
    <t>G47B</t>
  </si>
  <si>
    <t>SE</t>
  </si>
  <si>
    <t>JOURNEY</t>
  </si>
  <si>
    <t>אדום</t>
  </si>
  <si>
    <t>בורדו</t>
  </si>
  <si>
    <t>GLI PLUS</t>
  </si>
  <si>
    <t>דייהטסו-יפן</t>
  </si>
  <si>
    <t>M30ILS-GQGEW</t>
  </si>
  <si>
    <t>CX</t>
  </si>
  <si>
    <t>SIRION</t>
  </si>
  <si>
    <t>AE111L-AEPNKW</t>
  </si>
  <si>
    <t>JJ646</t>
  </si>
  <si>
    <t>LS PLUS</t>
  </si>
  <si>
    <t>ירוק מטל</t>
  </si>
  <si>
    <t>OPTRA</t>
  </si>
  <si>
    <t>TM547</t>
  </si>
  <si>
    <t>LT BIG</t>
  </si>
  <si>
    <t>PC811B</t>
  </si>
  <si>
    <t>SPORTAGE</t>
  </si>
  <si>
    <t>S350 LONG</t>
  </si>
  <si>
    <t>HD572</t>
  </si>
  <si>
    <t>CXL PLUS</t>
  </si>
  <si>
    <t>LUCERNE</t>
  </si>
  <si>
    <t>פיאט איטליה</t>
  </si>
  <si>
    <t>199BXA1A</t>
  </si>
  <si>
    <t>PUNTO 1.2</t>
  </si>
  <si>
    <t>קרייזלר קנדה</t>
  </si>
  <si>
    <t>S5D1</t>
  </si>
  <si>
    <t>TOURING LS</t>
  </si>
  <si>
    <t>CM41C</t>
  </si>
  <si>
    <t>M301LS-GQGEW</t>
  </si>
  <si>
    <t>.SIRION</t>
  </si>
  <si>
    <t>ACV40L-AEANKW</t>
  </si>
  <si>
    <t>CAMRY</t>
  </si>
  <si>
    <t>CL76</t>
  </si>
  <si>
    <t>1ZT69</t>
  </si>
  <si>
    <t>זהב מטאלי</t>
  </si>
  <si>
    <t>MALIBU LT</t>
  </si>
  <si>
    <t>PJ5E</t>
  </si>
  <si>
    <t>CRUZE 1.6 LS</t>
  </si>
  <si>
    <t>GH14F</t>
  </si>
  <si>
    <t>VA71</t>
  </si>
  <si>
    <t>אפור כהה מטלי</t>
  </si>
  <si>
    <t>320I</t>
  </si>
  <si>
    <t>אופל-בלגיה</t>
  </si>
  <si>
    <t>TGF69</t>
  </si>
  <si>
    <t>CDX</t>
  </si>
  <si>
    <t>ASTRA</t>
  </si>
  <si>
    <t>יונדאי הודו</t>
  </si>
  <si>
    <t>C741C</t>
  </si>
  <si>
    <t>פיג'ו ספרד</t>
  </si>
  <si>
    <t>USHNSS</t>
  </si>
  <si>
    <t>כחול פנינה</t>
  </si>
  <si>
    <t>אאודי</t>
  </si>
  <si>
    <t>8RB0AA</t>
  </si>
  <si>
    <t>Q5</t>
  </si>
  <si>
    <t>מרצדס בנץ ארהב</t>
  </si>
  <si>
    <t>COUPE AMG</t>
  </si>
  <si>
    <t>GLE350D  4MATIC</t>
  </si>
  <si>
    <t>FD76</t>
  </si>
  <si>
    <t>JB81B</t>
  </si>
  <si>
    <t>PANORAMIC</t>
  </si>
  <si>
    <t>TUCSON</t>
  </si>
  <si>
    <t>ZWE211L-DEXNBW</t>
  </si>
  <si>
    <t>COROLLA HSD SDN</t>
  </si>
  <si>
    <t>EZC21S</t>
  </si>
  <si>
    <t>SWIFT</t>
  </si>
  <si>
    <t>סיאט ספרד</t>
  </si>
  <si>
    <t>6L23G3</t>
  </si>
  <si>
    <t>STYLANCE</t>
  </si>
  <si>
    <t>CORDOBA</t>
  </si>
  <si>
    <t>BB51C</t>
  </si>
  <si>
    <t>I20</t>
  </si>
  <si>
    <t>J3813</t>
  </si>
  <si>
    <t>SUPREME</t>
  </si>
  <si>
    <t>AU-5G13NZ</t>
  </si>
  <si>
    <t>אפור בהיר מטלי</t>
  </si>
  <si>
    <t>D6814B</t>
  </si>
  <si>
    <t>STONIC</t>
  </si>
  <si>
    <t>BX512B</t>
  </si>
  <si>
    <t>TOP</t>
  </si>
  <si>
    <t>כסוף כהה</t>
  </si>
  <si>
    <t>PICANTO</t>
  </si>
  <si>
    <t>KF6W7</t>
  </si>
  <si>
    <t>CX-5</t>
  </si>
  <si>
    <t>D841C</t>
  </si>
  <si>
    <t>INSPIRE SR</t>
  </si>
  <si>
    <t>ELANTRA</t>
  </si>
  <si>
    <t>סוזוקי הונגריה</t>
  </si>
  <si>
    <t>EYA21</t>
  </si>
  <si>
    <t>CRUZE I.6 LS</t>
  </si>
  <si>
    <t>GK38</t>
  </si>
  <si>
    <t>JAZZ</t>
  </si>
  <si>
    <t>DD817G</t>
  </si>
  <si>
    <t>GT LINE</t>
  </si>
  <si>
    <t>SENSE</t>
  </si>
  <si>
    <t>ZRE181L-DEXNPW</t>
  </si>
  <si>
    <t>SUN FL6</t>
  </si>
  <si>
    <t>פולקסווגן-ספרד</t>
  </si>
  <si>
    <t>6R13F7</t>
  </si>
  <si>
    <t>POLO</t>
  </si>
  <si>
    <t>סיטרואן צרפת</t>
  </si>
  <si>
    <t>LCNFUF</t>
  </si>
  <si>
    <t>SX</t>
  </si>
  <si>
    <t>אפור כהה</t>
  </si>
  <si>
    <t>C4</t>
  </si>
  <si>
    <t>PFH91S</t>
  </si>
  <si>
    <t>GLX HYBRID</t>
  </si>
  <si>
    <t>צהוב</t>
  </si>
  <si>
    <t>IGNIS</t>
  </si>
  <si>
    <t>NZC72</t>
  </si>
  <si>
    <t>אופל פולין</t>
  </si>
  <si>
    <t>PD6EC</t>
  </si>
  <si>
    <t>ENJOY</t>
  </si>
  <si>
    <t>KJ72KZ</t>
  </si>
  <si>
    <t>STYLE</t>
  </si>
  <si>
    <t>ARONA</t>
  </si>
  <si>
    <t>KDJ150L-GKAEYW</t>
  </si>
  <si>
    <t>60TH SELECT+</t>
  </si>
  <si>
    <t>LAND CRUISER</t>
  </si>
  <si>
    <t>KJ12KZ</t>
  </si>
  <si>
    <t>IBIZA</t>
  </si>
  <si>
    <t>קיה סלובקיה</t>
  </si>
  <si>
    <t>PG81AB</t>
  </si>
  <si>
    <t>URBAN</t>
  </si>
  <si>
    <t>JYAA2S</t>
  </si>
  <si>
    <t>CROSSOVER</t>
  </si>
  <si>
    <t>AVA42L-ANXGBW</t>
  </si>
  <si>
    <t>RAV 4 HYBRID</t>
  </si>
  <si>
    <t>FX411B</t>
  </si>
  <si>
    <t>FORTE</t>
  </si>
  <si>
    <t>לקסוס יפן</t>
  </si>
  <si>
    <t>MZAH10L-AWXBBW</t>
  </si>
  <si>
    <t>F-SPORT MI</t>
  </si>
  <si>
    <t>LEXUS UX250H</t>
  </si>
  <si>
    <t>פורד גרמניה</t>
  </si>
  <si>
    <t>JA8</t>
  </si>
  <si>
    <t>FIESTA</t>
  </si>
  <si>
    <t>GF7WXTXXL6</t>
  </si>
  <si>
    <t>INSTYLE</t>
  </si>
  <si>
    <t>OUTLANDER</t>
  </si>
  <si>
    <t>1K20E3</t>
  </si>
  <si>
    <t>ECONOMY</t>
  </si>
  <si>
    <t>C851C</t>
  </si>
  <si>
    <t>SUPREME FL</t>
  </si>
  <si>
    <t>IONIQ HYBRID</t>
  </si>
  <si>
    <t>D6811G</t>
  </si>
  <si>
    <t>AM51B</t>
  </si>
  <si>
    <t>I10</t>
  </si>
  <si>
    <t>ML350 4MATIC</t>
  </si>
  <si>
    <t>סובארו יפן</t>
  </si>
  <si>
    <t>GE2BL3S</t>
  </si>
  <si>
    <t>RX</t>
  </si>
  <si>
    <t>IMPREZA B3</t>
  </si>
  <si>
    <t>KJ15KZ</t>
  </si>
  <si>
    <t>FR</t>
  </si>
  <si>
    <t>כתום</t>
  </si>
  <si>
    <t>EK16</t>
  </si>
  <si>
    <t>SR</t>
  </si>
  <si>
    <t>8K202H</t>
  </si>
  <si>
    <t>A4</t>
  </si>
  <si>
    <t>סוזוקי תאילנד</t>
  </si>
  <si>
    <t>LFE42S</t>
  </si>
  <si>
    <t>CELERIO</t>
  </si>
  <si>
    <t>GA2WXTMHL2B</t>
  </si>
  <si>
    <t>INTENSE</t>
  </si>
  <si>
    <t>ASX</t>
  </si>
  <si>
    <t>ירוק</t>
  </si>
  <si>
    <t>GD4CL3R</t>
  </si>
  <si>
    <t>IMPREZA NEW</t>
  </si>
  <si>
    <t>GK1WXTHXL6</t>
  </si>
  <si>
    <t>ECLIPSE CROSS</t>
  </si>
  <si>
    <t>BJ12P LANTIS 323</t>
  </si>
  <si>
    <t>CG41G</t>
  </si>
  <si>
    <t>9N31G3</t>
  </si>
  <si>
    <t>A751C</t>
  </si>
  <si>
    <t>OPEN SKY</t>
  </si>
  <si>
    <t>GG12F</t>
  </si>
  <si>
    <t>FH2213</t>
  </si>
  <si>
    <t>ZRT272L-AEXEPW</t>
  </si>
  <si>
    <t>WTT</t>
  </si>
  <si>
    <t>רובר אנגליה</t>
  </si>
  <si>
    <t>WA2BK</t>
  </si>
  <si>
    <t>HSE DYNAMIC</t>
  </si>
  <si>
    <t>R ROVER SPORT</t>
  </si>
  <si>
    <t>6R12E7</t>
  </si>
  <si>
    <t>PM55</t>
  </si>
  <si>
    <t>CRUZE 1.8 LT</t>
  </si>
  <si>
    <t>פיאט תורכיה</t>
  </si>
  <si>
    <t>225AXA1A</t>
  </si>
  <si>
    <t>ELEGANT</t>
  </si>
  <si>
    <t>FIORINO 1.4</t>
  </si>
  <si>
    <t>DN51B</t>
  </si>
  <si>
    <t>הונדה בריטניה</t>
  </si>
  <si>
    <t>RE58</t>
  </si>
  <si>
    <t>CR-V</t>
  </si>
  <si>
    <t>6J53G7</t>
  </si>
  <si>
    <t>STY PLUS</t>
  </si>
  <si>
    <t>S350</t>
  </si>
  <si>
    <t>ZWE186L-DHXNBW</t>
  </si>
  <si>
    <t>AURIS HYBRID</t>
  </si>
  <si>
    <t>EDITION</t>
  </si>
  <si>
    <t>E300</t>
  </si>
  <si>
    <t>B351A</t>
  </si>
  <si>
    <t>0PENSKY PLUS</t>
  </si>
  <si>
    <t>PJ5E8</t>
  </si>
  <si>
    <t>LT-P TURBO</t>
  </si>
  <si>
    <t>CRUZE</t>
  </si>
  <si>
    <t>GRS190L-BETQHW</t>
  </si>
  <si>
    <t>כסוף בהיר</t>
  </si>
  <si>
    <t>LEXUS GS 300</t>
  </si>
  <si>
    <t>C0MFORT</t>
  </si>
  <si>
    <t>DH41C</t>
  </si>
  <si>
    <t>I35</t>
  </si>
  <si>
    <t>CT41D</t>
  </si>
  <si>
    <t>I25</t>
  </si>
  <si>
    <t>CD6E1</t>
  </si>
  <si>
    <t>SPARK</t>
  </si>
  <si>
    <t>GP18</t>
  </si>
  <si>
    <t>JAZZ HYBRID</t>
  </si>
  <si>
    <t>ZYX10L-AHXGBW</t>
  </si>
  <si>
    <t>CHIC</t>
  </si>
  <si>
    <t>C-HR HYBRID</t>
  </si>
  <si>
    <t>SUN PLUS 4</t>
  </si>
  <si>
    <t>JYA22</t>
  </si>
  <si>
    <t>SX4 CROSSOVER</t>
  </si>
  <si>
    <t>MXPH11L-BHXNBW</t>
  </si>
  <si>
    <t>YARIS HYBRID</t>
  </si>
  <si>
    <t>MXPA11L-BHXNBW</t>
  </si>
  <si>
    <t>FB86</t>
  </si>
  <si>
    <t>A751A</t>
  </si>
  <si>
    <t>INSIGHT</t>
  </si>
  <si>
    <t>סקודה צ'כיה</t>
  </si>
  <si>
    <t>5J-NJ34ND</t>
  </si>
  <si>
    <t>FABIA</t>
  </si>
  <si>
    <t>ZWE211L-DHXNBW</t>
  </si>
  <si>
    <t>EXCITE</t>
  </si>
  <si>
    <t>COROLLA HB HSD</t>
  </si>
  <si>
    <t>CB81CG</t>
  </si>
  <si>
    <t>NIRO</t>
  </si>
  <si>
    <t>PG814B</t>
  </si>
  <si>
    <t>JB81D</t>
  </si>
  <si>
    <t>TM527</t>
  </si>
  <si>
    <t>GF7WXTSXL6</t>
  </si>
  <si>
    <t>GJB74V</t>
  </si>
  <si>
    <t>JIMNY</t>
  </si>
  <si>
    <t>GH2AL3S</t>
  </si>
  <si>
    <t>GLA200</t>
  </si>
  <si>
    <t>פולקסווגן פורט</t>
  </si>
  <si>
    <t>1379W3</t>
  </si>
  <si>
    <t>SCIROCCO</t>
  </si>
  <si>
    <t>S</t>
  </si>
  <si>
    <t>CX6ALTSPL6</t>
  </si>
  <si>
    <t>SPORT</t>
  </si>
  <si>
    <t>LANCER SPORTBAC</t>
  </si>
  <si>
    <t>EXB32</t>
  </si>
  <si>
    <t>SPLASH</t>
  </si>
  <si>
    <t>BN627</t>
  </si>
  <si>
    <t>DJ6HV</t>
  </si>
  <si>
    <t>ACV30L-AEPNKW</t>
  </si>
  <si>
    <t>GC3HL3R</t>
  </si>
  <si>
    <t>IMPREZA</t>
  </si>
  <si>
    <t>גילי סין</t>
  </si>
  <si>
    <t>LP5SEF</t>
  </si>
  <si>
    <t>460PRO</t>
  </si>
  <si>
    <t>GEOMETRY C</t>
  </si>
  <si>
    <t>JYAA2</t>
  </si>
  <si>
    <t>אופל-ספרד</t>
  </si>
  <si>
    <t>SDL68</t>
  </si>
  <si>
    <t>NJOY</t>
  </si>
  <si>
    <t>CORSA-D</t>
  </si>
  <si>
    <t>DC51D</t>
  </si>
  <si>
    <t>225AXG1A</t>
  </si>
  <si>
    <t>QUBO</t>
  </si>
  <si>
    <t>PB814B</t>
  </si>
  <si>
    <t>GA9WXTHXL6</t>
  </si>
  <si>
    <t>BX312B</t>
  </si>
  <si>
    <t>LYD21S</t>
  </si>
  <si>
    <t>VITARA</t>
  </si>
  <si>
    <t>DN41B</t>
  </si>
  <si>
    <t>CG51G</t>
  </si>
  <si>
    <t>B3512B</t>
  </si>
  <si>
    <t>AXZH10L-AEXGBW</t>
  </si>
  <si>
    <t>PREMIUM MM12</t>
  </si>
  <si>
    <t>LEXUS ES300H</t>
  </si>
  <si>
    <t>LYDA1S</t>
  </si>
  <si>
    <t>ADAS GLX</t>
  </si>
  <si>
    <t>GLS-CD</t>
  </si>
  <si>
    <t>ליאנה</t>
  </si>
  <si>
    <t>כסוף כהה מטלי</t>
  </si>
  <si>
    <t>NSP131L-CHXNBW</t>
  </si>
  <si>
    <t>AYZ10L-AWXLBW</t>
  </si>
  <si>
    <t>KYUSHU</t>
  </si>
  <si>
    <t>LEXUS NX300H</t>
  </si>
  <si>
    <t>ירוק כסוף</t>
  </si>
  <si>
    <t>PV81BG</t>
  </si>
  <si>
    <t>מיצובישי תאילנ</t>
  </si>
  <si>
    <t>XNA05</t>
  </si>
  <si>
    <t>INVITE</t>
  </si>
  <si>
    <t>SPACE STAR</t>
  </si>
  <si>
    <t>CH6EA</t>
  </si>
  <si>
    <t>LTZ</t>
  </si>
  <si>
    <t>כחול קריסטל</t>
  </si>
  <si>
    <t>GK2AL1C</t>
  </si>
  <si>
    <t>1.6 PREMIUM</t>
  </si>
  <si>
    <t>DN51E</t>
  </si>
  <si>
    <t>PRIME PLUS</t>
  </si>
  <si>
    <t>6L15H4</t>
  </si>
  <si>
    <t>פורד-בלגיה</t>
  </si>
  <si>
    <t>B4Y</t>
  </si>
  <si>
    <t>GHIA</t>
  </si>
  <si>
    <t>MONDEO</t>
  </si>
  <si>
    <t>8PAB2X</t>
  </si>
  <si>
    <t>SPORTBACK A3</t>
  </si>
  <si>
    <t>ZRE151L-DHGDKW</t>
  </si>
  <si>
    <t>TERRA</t>
  </si>
  <si>
    <t>3C21H6</t>
  </si>
  <si>
    <t>EN41B</t>
  </si>
  <si>
    <t>GF12S</t>
  </si>
  <si>
    <t>מרוטי-סוזוקי</t>
  </si>
  <si>
    <t>B32S</t>
  </si>
  <si>
    <t>BALENO</t>
  </si>
  <si>
    <t>1R51</t>
  </si>
  <si>
    <t>118I</t>
  </si>
  <si>
    <t>8EC0BH</t>
  </si>
  <si>
    <t>KOMPRESSOR C-200</t>
  </si>
  <si>
    <t>CLASSIC</t>
  </si>
  <si>
    <t>C200 KOMPRESSOR</t>
  </si>
  <si>
    <t>SH81X</t>
  </si>
  <si>
    <t>SANTA FE</t>
  </si>
  <si>
    <t>GSE20L-AETLHW</t>
  </si>
  <si>
    <t>LEXUS IS 250</t>
  </si>
  <si>
    <t>BT51H</t>
  </si>
  <si>
    <t>MAB35S</t>
  </si>
  <si>
    <t>EUROSWIFT</t>
  </si>
  <si>
    <t>STYLE FL</t>
  </si>
  <si>
    <t>ZRE185L-DHXNPW</t>
  </si>
  <si>
    <t>E240</t>
  </si>
  <si>
    <t>B351C</t>
  </si>
  <si>
    <t>קאדילאק ארהב"</t>
  </si>
  <si>
    <t>FZ9R4</t>
  </si>
  <si>
    <t>P.LUXURY</t>
  </si>
  <si>
    <t>XT4</t>
  </si>
  <si>
    <t>EXCITE SKY</t>
  </si>
  <si>
    <t>NE71</t>
  </si>
  <si>
    <t>530I</t>
  </si>
  <si>
    <t>C751C</t>
  </si>
  <si>
    <t>PREMIUM FL</t>
  </si>
  <si>
    <t>D251C</t>
  </si>
  <si>
    <t>פולקסווגן סלוב</t>
  </si>
  <si>
    <t>7P52PJ</t>
  </si>
  <si>
    <t>LUX</t>
  </si>
  <si>
    <t>TOUAREG</t>
  </si>
  <si>
    <t>GD4AL3R</t>
  </si>
  <si>
    <t>6J-6P12KZ</t>
  </si>
  <si>
    <t>KEF97</t>
  </si>
  <si>
    <t>HC812B</t>
  </si>
  <si>
    <t>CEED</t>
  </si>
  <si>
    <t>מזארטי איטליה</t>
  </si>
  <si>
    <t>M156 1F45W</t>
  </si>
  <si>
    <t>LEVANTE</t>
  </si>
  <si>
    <t>NHP130L-CHXNBW</t>
  </si>
  <si>
    <t>6R-6C13EZ</t>
  </si>
  <si>
    <t>E24L1</t>
  </si>
  <si>
    <t>SONATA HYBRID</t>
  </si>
  <si>
    <t>ZVW50L-AHXEBW</t>
  </si>
  <si>
    <t>COMFORT TSS</t>
  </si>
  <si>
    <t>PRIUS</t>
  </si>
  <si>
    <t>GH12L</t>
  </si>
  <si>
    <t>J3811</t>
  </si>
  <si>
    <t>PRIME</t>
  </si>
  <si>
    <t>6R13E7</t>
  </si>
  <si>
    <t>GYA21S</t>
  </si>
  <si>
    <t>GLX- HB</t>
  </si>
  <si>
    <t>נחושת</t>
  </si>
  <si>
    <t>GSV40L-AETGKW</t>
  </si>
  <si>
    <t>USHNS</t>
  </si>
  <si>
    <t>GU7AYNL</t>
  </si>
  <si>
    <t>CROSSTREK</t>
  </si>
  <si>
    <t>סובארו ארהב"</t>
  </si>
  <si>
    <t>WMAR</t>
  </si>
  <si>
    <t>EVOLTIS</t>
  </si>
  <si>
    <t>WC582</t>
  </si>
  <si>
    <t>CF6R</t>
  </si>
  <si>
    <t>SEBRING</t>
  </si>
  <si>
    <t>AM51C</t>
  </si>
  <si>
    <t>DYB</t>
  </si>
  <si>
    <t>1K10L3</t>
  </si>
  <si>
    <t>EMOTION</t>
  </si>
  <si>
    <t>EZC2IS</t>
  </si>
  <si>
    <t>פיאט פולין</t>
  </si>
  <si>
    <t>312AXC11</t>
  </si>
  <si>
    <t>POP</t>
  </si>
  <si>
    <t>אדום זוהר</t>
  </si>
  <si>
    <t>CINQUECENTO</t>
  </si>
  <si>
    <t>BE18</t>
  </si>
  <si>
    <t>FR-V</t>
  </si>
  <si>
    <t>JM81D</t>
  </si>
  <si>
    <t>TEXAS</t>
  </si>
  <si>
    <t>BL5DL9S</t>
  </si>
  <si>
    <t>2.0 R</t>
  </si>
  <si>
    <t>B4</t>
  </si>
  <si>
    <t>BL5BL4L</t>
  </si>
  <si>
    <t>20I</t>
  </si>
  <si>
    <t>BU51B</t>
  </si>
  <si>
    <t>GD4FL3R</t>
  </si>
  <si>
    <t>I</t>
  </si>
  <si>
    <t>8RB06Y</t>
  </si>
  <si>
    <t>8PAA7U</t>
  </si>
  <si>
    <t>ATTRACTION</t>
  </si>
  <si>
    <t>JJ526</t>
  </si>
  <si>
    <t>ZZE121L-DHPNKW</t>
  </si>
  <si>
    <t>COROLLA RUNX</t>
  </si>
  <si>
    <t>6J52G7</t>
  </si>
  <si>
    <t>REFERNCE</t>
  </si>
  <si>
    <t>GD17</t>
  </si>
  <si>
    <t>סגול כהה</t>
  </si>
  <si>
    <t>JJ546</t>
  </si>
  <si>
    <t>LS M0RE</t>
  </si>
  <si>
    <t>JJ5EF</t>
  </si>
  <si>
    <t>כסף תכלת מטלי</t>
  </si>
  <si>
    <t>BK14Z</t>
  </si>
  <si>
    <t>MAZDA3-SPORT</t>
  </si>
  <si>
    <t>ברונזה</t>
  </si>
  <si>
    <t>1J21G3</t>
  </si>
  <si>
    <t>BORA</t>
  </si>
  <si>
    <t>FF5223</t>
  </si>
  <si>
    <t>1624Q5</t>
  </si>
  <si>
    <t>HIGHLINE</t>
  </si>
  <si>
    <t>E-XCITE</t>
  </si>
  <si>
    <t>COROLLA HSD HB</t>
  </si>
  <si>
    <t>GG68</t>
  </si>
  <si>
    <t>AVE30L-AEXLHW</t>
  </si>
  <si>
    <t>LUXURY SR</t>
  </si>
  <si>
    <t>LEXUS IS300H</t>
  </si>
  <si>
    <t>XTA03</t>
  </si>
  <si>
    <t>AEMDKW-AE111L</t>
  </si>
  <si>
    <t>COROLLA TERRA</t>
  </si>
  <si>
    <t>E3413</t>
  </si>
  <si>
    <t>BM5AL1C</t>
  </si>
  <si>
    <t>BN647</t>
  </si>
  <si>
    <t>אפור כחול מטלי</t>
  </si>
  <si>
    <t>199BXB11</t>
  </si>
  <si>
    <t>ACTIVE PLUS</t>
  </si>
  <si>
    <t>GRANDE PUNTO1.4</t>
  </si>
  <si>
    <t>GFC31S</t>
  </si>
  <si>
    <t>ALTO</t>
  </si>
  <si>
    <t>195SX</t>
  </si>
  <si>
    <t>ER8KW</t>
  </si>
  <si>
    <t>TRAVERSE</t>
  </si>
  <si>
    <t>NSP90L-CHLGKW</t>
  </si>
  <si>
    <t>BN51G</t>
  </si>
  <si>
    <t>PRIME FL</t>
  </si>
  <si>
    <t>AVANTGRDE</t>
  </si>
  <si>
    <t>חום</t>
  </si>
  <si>
    <t>JM5EE</t>
  </si>
  <si>
    <t>LT PREMIUM</t>
  </si>
  <si>
    <t>SONIC LT</t>
  </si>
  <si>
    <t>5K12D5</t>
  </si>
  <si>
    <t>GE2DL3S</t>
  </si>
  <si>
    <t>CC81CG</t>
  </si>
  <si>
    <t>199BXV1B</t>
  </si>
  <si>
    <t>PUNTO 1.4</t>
  </si>
  <si>
    <t>EP2AA</t>
  </si>
  <si>
    <t>SELTOS</t>
  </si>
  <si>
    <t>GLX-HB</t>
  </si>
  <si>
    <t>HN513G</t>
  </si>
  <si>
    <t>AXAL52L-ANXMBW</t>
  </si>
  <si>
    <t>E-XPERIENCE</t>
  </si>
  <si>
    <t>RAV4 HSD</t>
  </si>
  <si>
    <t>HP5SEE</t>
  </si>
  <si>
    <t>350PRO</t>
  </si>
  <si>
    <t>DN412B</t>
  </si>
  <si>
    <t>MXPJ10L-BHXNBW</t>
  </si>
  <si>
    <t>YARIS CROSS HSD</t>
  </si>
  <si>
    <t>E230</t>
  </si>
  <si>
    <t>ZVG12L-KHXGBW</t>
  </si>
  <si>
    <t>ADVENTURE</t>
  </si>
  <si>
    <t>COROLLA CROSS</t>
  </si>
  <si>
    <t>AMG F/L</t>
  </si>
  <si>
    <t>SLK300</t>
  </si>
  <si>
    <t>PH81AB</t>
  </si>
  <si>
    <t>קרם</t>
  </si>
  <si>
    <t>JYAD2S</t>
  </si>
  <si>
    <t>S-CROSS</t>
  </si>
  <si>
    <t>RZCA3S</t>
  </si>
  <si>
    <t>AEPDKW-AE111L</t>
  </si>
  <si>
    <t>CLASS</t>
  </si>
  <si>
    <t>XEAM10L-MWDPSW</t>
  </si>
  <si>
    <t>MOTION</t>
  </si>
  <si>
    <t>TOYOTA BZ4X</t>
  </si>
  <si>
    <t>NSP130L-CHXNKW</t>
  </si>
  <si>
    <t>URBAN PLUS</t>
  </si>
  <si>
    <t>טסלה גרמניה</t>
  </si>
  <si>
    <t>YGCE</t>
  </si>
  <si>
    <t>RWD</t>
  </si>
  <si>
    <t>MODEL Y</t>
  </si>
  <si>
    <t>טסלה סין</t>
  </si>
  <si>
    <t>3E7F</t>
  </si>
  <si>
    <t>MODEL 3</t>
  </si>
  <si>
    <t>D6817G</t>
  </si>
  <si>
    <t>RC813</t>
  </si>
  <si>
    <t>VENUE</t>
  </si>
  <si>
    <t>JT81E</t>
  </si>
  <si>
    <t>IX35</t>
  </si>
  <si>
    <t>GLXV  HYBRID</t>
  </si>
  <si>
    <t>DN51F</t>
  </si>
  <si>
    <t>CB26YY</t>
  </si>
  <si>
    <t>GTE</t>
  </si>
  <si>
    <t>PASSAT PLUG IN</t>
  </si>
  <si>
    <t>PU81DB</t>
  </si>
  <si>
    <t>SUPREME PLUS</t>
  </si>
  <si>
    <t>480PRO</t>
  </si>
  <si>
    <t>PV81DB</t>
  </si>
  <si>
    <t>LYD01S</t>
  </si>
  <si>
    <t>BA7</t>
  </si>
  <si>
    <t>MONDE0</t>
  </si>
  <si>
    <t>BP6S7</t>
  </si>
  <si>
    <t>BLACK EDITIO</t>
  </si>
  <si>
    <t>F5EA7G</t>
  </si>
  <si>
    <t>S LINE</t>
  </si>
  <si>
    <t>A5 CABRIOLET</t>
  </si>
  <si>
    <t>6J83J7</t>
  </si>
  <si>
    <t>IBIZA ST</t>
  </si>
  <si>
    <t>GLA</t>
  </si>
  <si>
    <t>BG8B</t>
  </si>
  <si>
    <t>SXT</t>
  </si>
  <si>
    <t>DODGE CALIBER</t>
  </si>
  <si>
    <t>ZGR21L-GWXEPW</t>
  </si>
  <si>
    <t>VERSO</t>
  </si>
  <si>
    <t>Z95E0</t>
  </si>
  <si>
    <t>HI TECH</t>
  </si>
  <si>
    <t>M402LS-GQGEW</t>
  </si>
  <si>
    <t>MATERIA</t>
  </si>
  <si>
    <t>ירוק זית מטלי</t>
  </si>
  <si>
    <t>312AXA11</t>
  </si>
  <si>
    <t>FIAT 500 1.2</t>
  </si>
  <si>
    <t>CT41C</t>
  </si>
  <si>
    <t>9N30M7</t>
  </si>
  <si>
    <t>BU51H</t>
  </si>
  <si>
    <t>CJ6ED</t>
  </si>
  <si>
    <t>SPARK LS</t>
  </si>
  <si>
    <t>GK1WXTFUL2B</t>
  </si>
  <si>
    <t>3B11</t>
  </si>
  <si>
    <t>BUSINESS</t>
  </si>
  <si>
    <t>CS81FG</t>
  </si>
  <si>
    <t>NIRO PHEV</t>
  </si>
  <si>
    <t>LYDD1S</t>
  </si>
  <si>
    <t>GLXV HYBRID</t>
  </si>
  <si>
    <t>K2813</t>
  </si>
  <si>
    <t>KONA</t>
  </si>
  <si>
    <t>PU81BG</t>
  </si>
  <si>
    <t>CM6EA</t>
  </si>
  <si>
    <t>LT PLUS</t>
  </si>
  <si>
    <t>וולבו שוודיה</t>
  </si>
  <si>
    <t>AS40</t>
  </si>
  <si>
    <t>S80 T5</t>
  </si>
  <si>
    <t>DC517G</t>
  </si>
  <si>
    <t>GX</t>
  </si>
  <si>
    <t>K3815</t>
  </si>
  <si>
    <t>FK28</t>
  </si>
  <si>
    <t>ELITE</t>
  </si>
  <si>
    <t>AXAH52L-ANXMBW</t>
  </si>
  <si>
    <t>E-MOTION SKY</t>
  </si>
  <si>
    <t>BN81G</t>
  </si>
  <si>
    <t>BAYON</t>
  </si>
  <si>
    <t>AU-5G12GZ</t>
  </si>
  <si>
    <t>9N31M7</t>
  </si>
  <si>
    <t>EXCITE PLUS</t>
  </si>
  <si>
    <t>ZYX11L-AHXKBW</t>
  </si>
  <si>
    <t>C-HIC</t>
  </si>
  <si>
    <t>B351AJ</t>
  </si>
  <si>
    <t>ZSA30L-AWXXPW</t>
  </si>
  <si>
    <t>RAV-4</t>
  </si>
  <si>
    <t>YARIS CROSS</t>
  </si>
  <si>
    <t>ERC31S</t>
  </si>
  <si>
    <t>UZL1</t>
  </si>
  <si>
    <t>MOMENTUM</t>
  </si>
  <si>
    <t>XC60 B5 FWD</t>
  </si>
  <si>
    <t>B8-8W2CDG</t>
  </si>
  <si>
    <t>LUXURY DSN</t>
  </si>
  <si>
    <t>GDCGL1E</t>
  </si>
  <si>
    <t>ZWE219L-DEXNBW</t>
  </si>
  <si>
    <t>SENSE HSD</t>
  </si>
  <si>
    <t>COROLLA SDN HSD</t>
  </si>
  <si>
    <t>3C21J6</t>
  </si>
  <si>
    <t>SKY</t>
  </si>
  <si>
    <t>TM627</t>
  </si>
  <si>
    <t>FC56</t>
  </si>
  <si>
    <t>ELEGANCE</t>
  </si>
  <si>
    <t>אדום מטל</t>
  </si>
  <si>
    <t>ורוד</t>
  </si>
  <si>
    <t>BM52A</t>
  </si>
  <si>
    <t>ZE28</t>
  </si>
  <si>
    <t>INSIGHT HYBRID</t>
  </si>
  <si>
    <t>PRESTIGE</t>
  </si>
  <si>
    <t>AZT250L-AEPEHW</t>
  </si>
  <si>
    <t>GLI-S</t>
  </si>
  <si>
    <t>SH81D</t>
  </si>
  <si>
    <t>HN813G</t>
  </si>
  <si>
    <t>יגואר</t>
  </si>
  <si>
    <t>A72M</t>
  </si>
  <si>
    <t>ירקרק בהיר</t>
  </si>
  <si>
    <t>XJ6 3.0</t>
  </si>
  <si>
    <t>1K21P3</t>
  </si>
  <si>
    <t>ZWE211L-DWXNBW</t>
  </si>
  <si>
    <t>SPACE</t>
  </si>
  <si>
    <t>COROLLA TS HSD</t>
  </si>
  <si>
    <t>NH34RD</t>
  </si>
  <si>
    <t>RAPID</t>
  </si>
  <si>
    <t>קיה מכסיקו</t>
  </si>
  <si>
    <t>A351AB</t>
  </si>
  <si>
    <t>5N-AD12PY</t>
  </si>
  <si>
    <t>TIGUAN</t>
  </si>
  <si>
    <t>6J52E4</t>
  </si>
  <si>
    <t>IE REFERENCE</t>
  </si>
  <si>
    <t>EK15</t>
  </si>
  <si>
    <t>LS4DJ</t>
  </si>
  <si>
    <t>LUXURY FL</t>
  </si>
  <si>
    <t>ELANTRA HEV</t>
  </si>
  <si>
    <t>5F12YZ</t>
  </si>
  <si>
    <t>LEON</t>
  </si>
  <si>
    <t>JTD54V</t>
  </si>
  <si>
    <t>JLX-AL</t>
  </si>
  <si>
    <t>GRAND VITARA</t>
  </si>
  <si>
    <t>FTA03V</t>
  </si>
  <si>
    <t>JLX</t>
  </si>
  <si>
    <t>R</t>
  </si>
  <si>
    <t>JN81D</t>
  </si>
  <si>
    <t>E34L1</t>
  </si>
  <si>
    <t>ULTIMATE</t>
  </si>
  <si>
    <t>פיג'ו צרפת</t>
  </si>
  <si>
    <t>7ANFZE</t>
  </si>
  <si>
    <t>6.1 MID 603 5 דלת 5ה</t>
  </si>
  <si>
    <t>CL96</t>
  </si>
  <si>
    <t>TYPE-S</t>
  </si>
  <si>
    <t>EGC31S</t>
  </si>
  <si>
    <t>TERRA PLUS</t>
  </si>
  <si>
    <t>LS4AJ</t>
  </si>
  <si>
    <t>RZC83S</t>
  </si>
  <si>
    <t>GD9EL5R</t>
  </si>
  <si>
    <t>CY3ASTSHL6</t>
  </si>
  <si>
    <t>אפור בהיר</t>
  </si>
  <si>
    <t>GK1WXTMXL6</t>
  </si>
  <si>
    <t>NU91</t>
  </si>
  <si>
    <t>מיצובישי הולנד</t>
  </si>
  <si>
    <t>DA1ASRUEL6</t>
  </si>
  <si>
    <t>CARISMA</t>
  </si>
  <si>
    <t>ESTEEM</t>
  </si>
  <si>
    <t>5J72KC</t>
  </si>
  <si>
    <t>STYLE+</t>
  </si>
  <si>
    <t>ROOMSTER</t>
  </si>
  <si>
    <t>EN41F</t>
  </si>
  <si>
    <t>GLA-HB</t>
  </si>
  <si>
    <t>S500 LONG</t>
  </si>
  <si>
    <t>WA6</t>
  </si>
  <si>
    <t>S-MAX</t>
  </si>
  <si>
    <t>חום כהה</t>
  </si>
  <si>
    <t>J21OLG-GQXFW</t>
  </si>
  <si>
    <t>TERIOS</t>
  </si>
  <si>
    <t>פיאט קרייזלר</t>
  </si>
  <si>
    <t>BUAXC11</t>
  </si>
  <si>
    <t>LONGITUDE</t>
  </si>
  <si>
    <t>RENEGADE</t>
  </si>
  <si>
    <t>אלפא רומיאו</t>
  </si>
  <si>
    <t>940FXB1A</t>
  </si>
  <si>
    <t>DISTINCTIVE</t>
  </si>
  <si>
    <t>בורדו מטל</t>
  </si>
  <si>
    <t>ALFA GIULIETTA</t>
  </si>
  <si>
    <t>CV14526</t>
  </si>
  <si>
    <t>1372Q5</t>
  </si>
  <si>
    <t>DP 577</t>
  </si>
  <si>
    <t>CTS</t>
  </si>
  <si>
    <t>CY2ASRSHL6</t>
  </si>
  <si>
    <t>פלטינה</t>
  </si>
  <si>
    <t>SB6C</t>
  </si>
  <si>
    <t>NEON</t>
  </si>
  <si>
    <t>BN62A</t>
  </si>
  <si>
    <t>A13ASTHHL6</t>
  </si>
  <si>
    <t>ATTRAGE</t>
  </si>
  <si>
    <t>1K10E1</t>
  </si>
  <si>
    <t>5K12G5</t>
  </si>
  <si>
    <t>BJI2S</t>
  </si>
  <si>
    <t>AXAL52L-ANXPBW</t>
  </si>
  <si>
    <t>E-MOTION</t>
  </si>
  <si>
    <t>TS61</t>
  </si>
  <si>
    <t>S80 2.4</t>
  </si>
  <si>
    <t>SLK200K</t>
  </si>
  <si>
    <t>E-MOTION 2X4</t>
  </si>
  <si>
    <t>RAV4 HYBRID</t>
  </si>
  <si>
    <t>PG812G</t>
  </si>
  <si>
    <t>UM92Z</t>
  </si>
  <si>
    <t>VIVANT</t>
  </si>
  <si>
    <t>טורקיז מטאלי</t>
  </si>
  <si>
    <t>HB516B</t>
  </si>
  <si>
    <t>ZWE186L-DWXSBW</t>
  </si>
  <si>
    <t>TS</t>
  </si>
  <si>
    <t>MZC21</t>
  </si>
  <si>
    <t>LT TURBO</t>
  </si>
  <si>
    <t>KU816B</t>
  </si>
  <si>
    <t>SORENTO</t>
  </si>
  <si>
    <t>SUPER BALENO</t>
  </si>
  <si>
    <t>JWAG</t>
  </si>
  <si>
    <t>WRANGLER</t>
  </si>
  <si>
    <t>AE101L - AEPNKW</t>
  </si>
  <si>
    <t>טויוטה קורולה ILG סד</t>
  </si>
  <si>
    <t>WB71</t>
  </si>
  <si>
    <t>335I</t>
  </si>
  <si>
    <t>JT81B</t>
  </si>
  <si>
    <t>חום בהיר</t>
  </si>
  <si>
    <t>מרצדס בנץ הונג</t>
  </si>
  <si>
    <t>PROG FLT</t>
  </si>
  <si>
    <t>CLA180</t>
  </si>
  <si>
    <t>CT41B</t>
  </si>
  <si>
    <t>איסוזו ארהב"</t>
  </si>
  <si>
    <t>DM58W</t>
  </si>
  <si>
    <t>LSE</t>
  </si>
  <si>
    <t xml:space="preserve"> לא ידוע</t>
  </si>
  <si>
    <t>RODEO</t>
  </si>
  <si>
    <t>FJB43V</t>
  </si>
  <si>
    <t>JLX-L</t>
  </si>
  <si>
    <t>JU813A</t>
  </si>
  <si>
    <t>SOUL</t>
  </si>
  <si>
    <t>ניסאן אנגליה</t>
  </si>
  <si>
    <t>FCAE11</t>
  </si>
  <si>
    <t>ACENTA</t>
  </si>
  <si>
    <t>קפה מטאלי</t>
  </si>
  <si>
    <t>NOTE</t>
  </si>
  <si>
    <t>CM6SA</t>
  </si>
  <si>
    <t>198AXG11</t>
  </si>
  <si>
    <t>BRAVO 1.4</t>
  </si>
  <si>
    <t>3V33QD</t>
  </si>
  <si>
    <t>AMBITION</t>
  </si>
  <si>
    <t>SUPERB FL</t>
  </si>
  <si>
    <t>GJ2EL1C</t>
  </si>
  <si>
    <t>1P12Q5</t>
  </si>
  <si>
    <t>LE CPOPA PLU</t>
  </si>
  <si>
    <t>שן פיל</t>
  </si>
  <si>
    <t>FN9RS</t>
  </si>
  <si>
    <t>XT5</t>
  </si>
  <si>
    <t>7EA112</t>
  </si>
  <si>
    <t>NEW TRANSPORTER</t>
  </si>
  <si>
    <t>GL SPORT</t>
  </si>
  <si>
    <t>FC5ER</t>
  </si>
  <si>
    <t>CAPTIVA</t>
  </si>
  <si>
    <t>ב מ וו ארהב"</t>
  </si>
  <si>
    <t>WX91</t>
  </si>
  <si>
    <t>X3 XDRIVE 28I</t>
  </si>
  <si>
    <t>ניסאן מקסיקו</t>
  </si>
  <si>
    <t>AB8A</t>
  </si>
  <si>
    <t>SV</t>
  </si>
  <si>
    <t>SENTRA</t>
  </si>
  <si>
    <t>ZZE121L-DEMNKW</t>
  </si>
  <si>
    <t>איסוזו תאילנד</t>
  </si>
  <si>
    <t>TFS87</t>
  </si>
  <si>
    <t>PICK-UP</t>
  </si>
  <si>
    <t>ZSA44L-ANXMPW</t>
  </si>
  <si>
    <t>PREMIUM 2</t>
  </si>
  <si>
    <t>RAV 4</t>
  </si>
  <si>
    <t>6L13G3</t>
  </si>
  <si>
    <t>STYLENCE</t>
  </si>
  <si>
    <t>CU26</t>
  </si>
  <si>
    <t>EXECUTI NAVI</t>
  </si>
  <si>
    <t>סגול</t>
  </si>
  <si>
    <t>5E33FD</t>
  </si>
  <si>
    <t>OCTAVIA</t>
  </si>
  <si>
    <t>SK9DY5L</t>
  </si>
  <si>
    <t>XS</t>
  </si>
  <si>
    <t>FORESTER</t>
  </si>
  <si>
    <t>SR PLUS</t>
  </si>
  <si>
    <t>9M2SL</t>
  </si>
  <si>
    <t>TRAIL BLAZER</t>
  </si>
  <si>
    <t>GC3FL3R</t>
  </si>
  <si>
    <t>אימפרזה 0061 TA</t>
  </si>
  <si>
    <t>SUN PLUS</t>
  </si>
  <si>
    <t>360PURE</t>
  </si>
  <si>
    <t>ג'יפ איטליה</t>
  </si>
  <si>
    <t>MPJHDFCMN1BABE</t>
  </si>
  <si>
    <t>80TH ANNIV</t>
  </si>
  <si>
    <t>COMPASS</t>
  </si>
  <si>
    <t>7LPE2</t>
  </si>
  <si>
    <t>2RS</t>
  </si>
  <si>
    <t>TRAX</t>
  </si>
  <si>
    <t>בז כהה</t>
  </si>
  <si>
    <t>GG123</t>
  </si>
  <si>
    <t>MAH35S</t>
  </si>
  <si>
    <t>EUR0SWIFT</t>
  </si>
  <si>
    <t>כמה רכבים  תוצרת מזדה יפן ברשימה ? ( השתמשו ב countif )</t>
  </si>
  <si>
    <t>LEN</t>
  </si>
  <si>
    <t>תרגילים לשימוש בנוסחאות וסטטיסטיקה</t>
  </si>
  <si>
    <t>ממוצע</t>
  </si>
  <si>
    <t>סטיית תקן</t>
  </si>
  <si>
    <t>חציון</t>
  </si>
  <si>
    <t>מקסימום</t>
  </si>
  <si>
    <t>מינימום</t>
  </si>
  <si>
    <t>הוסיפו עמודה אשר אשר תציג את גיל הרכב בשנים, נכון לשנת 2025</t>
  </si>
  <si>
    <t>ברשומות נפלה טעות ואחת מהן מופיעה פעמיים. מצאו את השורה ומחקו אותו מהטבלה</t>
  </si>
  <si>
    <t>גיל הרכבים</t>
  </si>
  <si>
    <t>ROUND</t>
  </si>
  <si>
    <t>AVERAGEIF</t>
  </si>
  <si>
    <t>XLOOKUP</t>
  </si>
  <si>
    <t>UNIQUE</t>
  </si>
  <si>
    <t>פונקציות מומלצות לשאלה זו</t>
  </si>
  <si>
    <r>
      <rPr>
        <b/>
        <sz val="12"/>
        <color theme="1"/>
        <rFont val="Aptos Narrow"/>
        <family val="2"/>
        <scheme val="minor"/>
      </rPr>
      <t xml:space="preserve">אקסל +  
</t>
    </r>
    <r>
      <rPr>
        <sz val="11"/>
        <color theme="1"/>
        <rFont val="Aptos Narrow"/>
        <family val="2"/>
        <scheme val="minor"/>
      </rPr>
      <t>הטבלה הדינמית כוללת 2000 רשומות עם מספרי רכב ופרטים נוספים</t>
    </r>
    <r>
      <rPr>
        <sz val="11"/>
        <color theme="1"/>
        <rFont val="Aptos Narrow"/>
        <family val="2"/>
        <charset val="177"/>
        <scheme val="minor"/>
      </rPr>
      <t xml:space="preserve">
</t>
    </r>
  </si>
  <si>
    <t xml:space="preserve">בנו טבלת סיכום חדשה*, ובה שמות היצרנים, מספר הרכבים מכל יצרן , והגיל הממוצע שלהם </t>
  </si>
  <si>
    <r>
      <t xml:space="preserve">* ללא שימוש בטבלת ציר. העזרו בפונקציות </t>
    </r>
    <r>
      <rPr>
        <sz val="9"/>
        <color theme="1"/>
        <rFont val="Aptos Narrow"/>
        <family val="2"/>
        <scheme val="minor"/>
      </rPr>
      <t xml:space="preserve">  AVERAGEIF, SUMIF, UNIQUE</t>
    </r>
  </si>
  <si>
    <t>באמצעות נוסחת VLOOKUP, שלפו עבור כל תשלום את מדד המחירים לצרכן לפי החודש</t>
  </si>
  <si>
    <t>רבעון 1 2023</t>
  </si>
  <si>
    <t>רבעון 2 2023</t>
  </si>
  <si>
    <t>רבעון 3 2023</t>
  </si>
  <si>
    <t>רבעון 4 2023</t>
  </si>
  <si>
    <t>סה"כ</t>
  </si>
  <si>
    <t>השלימו את עמודת סוג תנועה מתוך הנתונים בטבלה השמאלית באמצעות  Vlookup  או Xlookup.  מי מהן עדיפה למשימה זו ?</t>
  </si>
  <si>
    <r>
      <t xml:space="preserve">כעת, כאשר כל הנתונים קיימים בטבלה, בנו טבלת ציר  PIVOT-TABLE  בצורת תזרים מזומנים : </t>
    </r>
    <r>
      <rPr>
        <i/>
        <sz val="11"/>
        <color theme="1"/>
        <rFont val="Aptos Narrow"/>
        <family val="2"/>
        <scheme val="minor"/>
      </rPr>
      <t>סוג תנועה</t>
    </r>
    <r>
      <rPr>
        <sz val="11"/>
        <color theme="1"/>
        <rFont val="Aptos Narrow"/>
        <family val="2"/>
        <charset val="177"/>
        <scheme val="minor"/>
      </rPr>
      <t xml:space="preserve"> בשורות, </t>
    </r>
    <r>
      <rPr>
        <i/>
        <sz val="11"/>
        <color theme="1"/>
        <rFont val="Aptos Narrow"/>
        <family val="2"/>
        <scheme val="minor"/>
      </rPr>
      <t>סכום</t>
    </r>
    <r>
      <rPr>
        <sz val="11"/>
        <color theme="1"/>
        <rFont val="Aptos Narrow"/>
        <family val="2"/>
        <charset val="177"/>
        <scheme val="minor"/>
      </rPr>
      <t xml:space="preserve"> בערכים</t>
    </r>
  </si>
  <si>
    <t>נבחר ב XLOOKUP</t>
  </si>
  <si>
    <t>MID</t>
  </si>
  <si>
    <t>הוסיפו עמודה להצגת מספר הרכב כפי שמופיע בלוחית רישוי עם "-" (598-19-501) הבדילו בין 7 ל -8 ספרות. השתמשו בפונקציות בכחול</t>
  </si>
  <si>
    <t>מספר הרכבים</t>
  </si>
  <si>
    <t>מספר ספרות</t>
  </si>
  <si>
    <t>חלק ימני</t>
  </si>
  <si>
    <t>אמצע</t>
  </si>
  <si>
    <t>חלק שמאלי</t>
  </si>
  <si>
    <t>כל המספר</t>
  </si>
  <si>
    <t>ספרות באמצע</t>
  </si>
  <si>
    <t>ספרות בצדדים</t>
  </si>
  <si>
    <t>גיל הרכב</t>
  </si>
  <si>
    <r>
      <t xml:space="preserve">מצאו את הנתונים הסטטיסטים הבאים ( ממוצע גיל הרכב, סטיית התקן, חציון וכו ) והשלימו בטבלה ( </t>
    </r>
    <r>
      <rPr>
        <b/>
        <sz val="11"/>
        <color theme="1"/>
        <rFont val="Aptos Narrow"/>
        <family val="2"/>
        <charset val="177"/>
        <scheme val="minor"/>
      </rPr>
      <t>יש לעגל לספרה עשרונית אחת</t>
    </r>
    <r>
      <rPr>
        <sz val="11"/>
        <color theme="1"/>
        <rFont val="Aptos Narrow"/>
        <family val="2"/>
        <charset val="177"/>
        <scheme val="minor"/>
      </rPr>
      <t xml:space="preserve"> )</t>
    </r>
  </si>
  <si>
    <t>מספר רכבים</t>
  </si>
  <si>
    <t>גיל ממוצע</t>
  </si>
  <si>
    <t>פתרונות והדרכת אקסל</t>
  </si>
  <si>
    <t>עבודות מקצועיות בניתוח נתונים , סמינריונים ועבודות מחקר</t>
  </si>
  <si>
    <t>בניית כלים ודוחות באקסל בהתאמה אישית והדרכה פרטנית</t>
  </si>
  <si>
    <r>
      <t xml:space="preserve">מעוניינים להגיע לרמה ממש גבוהה באקסל ?  </t>
    </r>
    <r>
      <rPr>
        <b/>
        <sz val="11"/>
        <color rgb="FF00B050"/>
        <rFont val="Aptos Narrow"/>
        <family val="2"/>
        <scheme val="minor"/>
      </rPr>
      <t>שלחו הודעה - ותצאו מרוצים</t>
    </r>
    <r>
      <rPr>
        <b/>
        <sz val="11"/>
        <color theme="8"/>
        <rFont val="Aptos Narrow"/>
        <family val="2"/>
        <scheme val="minor"/>
      </rPr>
      <t xml:space="preserve"> </t>
    </r>
  </si>
  <si>
    <t>מדד המחירים לצרכן  -  תרגול VLOOKUP</t>
  </si>
  <si>
    <t>דוח רווח והפסד (P&amp;L) - מתאים לכלכלנים</t>
  </si>
  <si>
    <t>תזרים מזומנים - תרגול PIVOT TABLE</t>
  </si>
  <si>
    <t>אקסל פלוס - מתאים לסטודנטים</t>
  </si>
  <si>
    <r>
      <rPr>
        <b/>
        <sz val="12"/>
        <color rgb="FFC20AB9"/>
        <rFont val="Aptos Narrow"/>
        <family val="2"/>
        <scheme val="minor"/>
      </rPr>
      <t>ברוכים הבאים לתרגול אקסל !</t>
    </r>
    <r>
      <rPr>
        <sz val="11"/>
        <color theme="1"/>
        <rFont val="Aptos Narrow"/>
        <family val="2"/>
        <scheme val="minor"/>
      </rPr>
      <t xml:space="preserve">
- זה לא עוד תרגול פשוט, הושקעה בו מחשבה רבה , מנסיוני האישי כמנהל בתחום הפיננסים והאקסל. 
- לא רק בחינת ידע רלוונטי, אלא גם הדרכה תוך כדי ושילוב מספר מיומנויות וכלים באקסל הכרחיים
- בכל גליון משימות בנושא אחר ברמה בסיסית + ,אך לא בהכרח קלות.  סיימתם משימה ? מעולה סמנו ב √ והמשיכו למשימה הבאה.
-</t>
    </r>
    <r>
      <rPr>
        <b/>
        <sz val="11"/>
        <color theme="1"/>
        <rFont val="Aptos Narrow"/>
        <family val="2"/>
        <scheme val="minor"/>
      </rPr>
      <t xml:space="preserve"> זקוקים לעזרה  ?</t>
    </r>
    <r>
      <rPr>
        <sz val="11"/>
        <color theme="1"/>
        <rFont val="Aptos Narrow"/>
        <family val="2"/>
        <scheme val="minor"/>
      </rPr>
      <t xml:space="preserve">  הורידו גם את קובץ הפתרונות להדרכה מלאה  :) </t>
    </r>
  </si>
  <si>
    <r>
      <rPr>
        <b/>
        <sz val="12"/>
        <color theme="1"/>
        <rFont val="Aptos Narrow"/>
        <family val="2"/>
        <scheme val="minor"/>
      </rPr>
      <t>מדד המחירים לצרכן</t>
    </r>
    <r>
      <rPr>
        <sz val="11"/>
        <color theme="1"/>
        <rFont val="Aptos Narrow"/>
        <family val="2"/>
        <charset val="177"/>
        <scheme val="minor"/>
      </rPr>
      <t xml:space="preserve">
בחלק השמאלי מופיעה טבלה הכוללת את מדד המחירים לצרכן בכל חודש בשנים 2022-2023
כמו כן מופיעה טבלה של תשלומים חודשיים (שכר דירה) באותן שנים, כאשר כל תשלום צוין לפי החודש שבו שולם.</t>
    </r>
  </si>
  <si>
    <r>
      <rPr>
        <b/>
        <sz val="12"/>
        <color theme="1"/>
        <rFont val="Aptos Narrow"/>
        <family val="2"/>
        <scheme val="minor"/>
      </rPr>
      <t>דוח רווח והפסד (P&amp;L)  מתאים במיוחד לכלכלנים</t>
    </r>
    <r>
      <rPr>
        <sz val="11"/>
        <color theme="1"/>
        <rFont val="Aptos Narrow"/>
        <family val="2"/>
        <charset val="177"/>
        <scheme val="minor"/>
      </rPr>
      <t xml:space="preserve">
הטבלה כוללת נתונים חודשיים עבור הכנסות, הוצאות קבועות והוצאות משתנות.</t>
    </r>
  </si>
  <si>
    <r>
      <rPr>
        <b/>
        <sz val="12"/>
        <color theme="1"/>
        <rFont val="Aptos Narrow"/>
        <family val="2"/>
        <scheme val="minor"/>
      </rPr>
      <t>ניתוח תזרים מזומנים  -  תרגול טבלת ציר PIVOT TABLE</t>
    </r>
    <r>
      <rPr>
        <sz val="11"/>
        <color theme="1"/>
        <rFont val="Aptos Narrow"/>
        <family val="2"/>
        <charset val="177"/>
        <scheme val="minor"/>
      </rPr>
      <t xml:space="preserve">
הטבלה כוללת נתונים חודשיים עבור הכנסות והוצאות ותאריך יומי, לצורך בניית תזרים המזומנים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</si>
</sst>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₪&quot;\ #,##0"/>
    <numFmt numFmtId="165" formatCode="0.0%"/>
    <numFmt numFmtId="166" formatCode="0.0"/>
    <numFmt numFmtId="167" formatCode="_([$$-409]* #,##0.00_);_([$$-409]* \(#,##0.00\);_([$$-409]* &quot;-&quot;??_);_(@_)"/>
  </numFmts>
  <fonts count="33" x14ac:knownFonts="1">
    <font>
      <sz val="11"/>
      <color theme="1"/>
      <name val="Aptos Narrow"/>
      <family val="2"/>
      <charset val="177"/>
      <scheme val="minor"/>
    </font>
    <font>
      <b/>
      <sz val="18"/>
      <color theme="1"/>
      <name val="Aptos Narrow"/>
      <family val="2"/>
      <charset val="177"/>
      <scheme val="minor"/>
    </font>
    <font>
      <sz val="11"/>
      <color theme="1"/>
      <name val="Aptos Narrow"/>
      <family val="2"/>
      <charset val="177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8"/>
      <name val="Aptos Narrow"/>
      <family val="2"/>
      <scheme val="minor"/>
    </font>
    <font>
      <b/>
      <sz val="11"/>
      <color theme="8"/>
      <name val="Aptos Narrow"/>
      <family val="2"/>
      <scheme val="minor"/>
    </font>
    <font>
      <sz val="28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20"/>
      <color theme="0"/>
      <name val="Aptos Narrow"/>
      <family val="2"/>
      <scheme val="minor"/>
    </font>
    <font>
      <sz val="11"/>
      <color theme="2" tint="-0.749992370372631"/>
      <name val="Aptos Narrow"/>
      <family val="2"/>
      <charset val="177"/>
      <scheme val="minor"/>
    </font>
    <font>
      <sz val="17"/>
      <color rgb="FFCC0099"/>
      <name val="Aptos Narrow"/>
      <family val="2"/>
      <charset val="177"/>
      <scheme val="minor"/>
    </font>
    <font>
      <b/>
      <sz val="11"/>
      <color theme="2" tint="-0.749992370372631"/>
      <name val="Aptos Narrow"/>
      <family val="2"/>
      <scheme val="minor"/>
    </font>
    <font>
      <sz val="11"/>
      <color theme="2" tint="-0.749992370372631"/>
      <name val="Aptos Narrow"/>
      <family val="2"/>
      <scheme val="minor"/>
    </font>
    <font>
      <b/>
      <sz val="13.5"/>
      <color theme="8"/>
      <name val="Aptos Narrow"/>
      <family val="2"/>
      <charset val="177"/>
      <scheme val="minor"/>
    </font>
    <font>
      <u/>
      <sz val="11"/>
      <color theme="10"/>
      <name val="Aptos Narrow"/>
      <family val="2"/>
      <charset val="177"/>
      <scheme val="minor"/>
    </font>
    <font>
      <sz val="14"/>
      <color theme="0"/>
      <name val="Aptos Black"/>
      <family val="2"/>
    </font>
    <font>
      <b/>
      <sz val="12"/>
      <color rgb="FFC20AB9"/>
      <name val="Aptos Narrow"/>
      <family val="2"/>
      <scheme val="minor"/>
    </font>
    <font>
      <sz val="8"/>
      <name val="Aptos Narrow"/>
      <family val="2"/>
      <charset val="177"/>
      <scheme val="minor"/>
    </font>
    <font>
      <b/>
      <sz val="12"/>
      <color theme="1"/>
      <name val="Dana Yad AlefAlefAlef Normal"/>
      <family val="3"/>
      <charset val="177"/>
    </font>
    <font>
      <sz val="11"/>
      <color rgb="FF006100"/>
      <name val="Aptos Narrow"/>
      <family val="2"/>
      <charset val="177"/>
      <scheme val="minor"/>
    </font>
    <font>
      <sz val="11"/>
      <color rgb="FF9C0006"/>
      <name val="Aptos Narrow"/>
      <family val="2"/>
      <charset val="177"/>
      <scheme val="minor"/>
    </font>
    <font>
      <b/>
      <sz val="11"/>
      <color rgb="FF0061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ptos Narrow"/>
      <family val="2"/>
      <charset val="177"/>
      <scheme val="minor"/>
    </font>
    <font>
      <b/>
      <sz val="11"/>
      <color rgb="FF9C0006"/>
      <name val="Aptos Narrow"/>
      <family val="2"/>
      <scheme val="minor"/>
    </font>
    <font>
      <sz val="8.5"/>
      <color theme="1"/>
      <name val="Aptos Narrow"/>
      <family val="2"/>
      <charset val="177"/>
      <scheme val="minor"/>
    </font>
    <font>
      <sz val="9"/>
      <color theme="1"/>
      <name val="Aptos Narrow"/>
      <family val="2"/>
      <scheme val="minor"/>
    </font>
    <font>
      <b/>
      <sz val="11"/>
      <color theme="1"/>
      <name val="Aptos Narrow"/>
      <family val="2"/>
      <charset val="177"/>
      <scheme val="minor"/>
    </font>
    <font>
      <b/>
      <sz val="11"/>
      <color rgb="FF00B050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gradientFill>
        <stop position="0">
          <color theme="7"/>
        </stop>
        <stop position="1">
          <color rgb="FFCC0099"/>
        </stop>
      </gradientFill>
    </fill>
    <fill>
      <gradientFill>
        <stop position="0">
          <color theme="0"/>
        </stop>
        <stop position="1">
          <color rgb="FFC20AB9"/>
        </stop>
      </gradientFill>
    </fill>
    <fill>
      <gradientFill degree="90">
        <stop position="0">
          <color theme="8"/>
        </stop>
        <stop position="0.5">
          <color rgb="FFC20AB9"/>
        </stop>
        <stop position="1">
          <color theme="8"/>
        </stop>
      </gradient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4" fillId="0" borderId="0"/>
    <xf numFmtId="0" fontId="18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/>
    </xf>
    <xf numFmtId="0" fontId="4" fillId="0" borderId="0" xfId="2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4" fillId="0" borderId="0" xfId="2" applyAlignment="1">
      <alignment horizontal="right" readingOrder="2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/>
    <xf numFmtId="0" fontId="8" fillId="0" borderId="0" xfId="2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wrapText="1"/>
    </xf>
    <xf numFmtId="17" fontId="0" fillId="0" borderId="0" xfId="0" applyNumberFormat="1"/>
    <xf numFmtId="0" fontId="13" fillId="0" borderId="0" xfId="0" applyFont="1"/>
    <xf numFmtId="0" fontId="0" fillId="0" borderId="0" xfId="0" applyAlignment="1">
      <alignment horizontal="right" vertical="center" indent="1"/>
    </xf>
    <xf numFmtId="0" fontId="13" fillId="0" borderId="0" xfId="0" applyFont="1" applyAlignment="1">
      <alignment horizontal="right" indent="2"/>
    </xf>
    <xf numFmtId="0" fontId="16" fillId="0" borderId="0" xfId="0" applyFont="1"/>
    <xf numFmtId="0" fontId="1" fillId="0" borderId="0" xfId="0" applyFont="1" applyAlignment="1">
      <alignment horizontal="right" vertical="center"/>
    </xf>
    <xf numFmtId="0" fontId="4" fillId="0" borderId="0" xfId="0" applyFont="1" applyAlignment="1">
      <alignment wrapText="1"/>
    </xf>
    <xf numFmtId="0" fontId="12" fillId="4" borderId="2" xfId="2" applyFont="1" applyFill="1" applyBorder="1" applyAlignment="1">
      <alignment horizontal="center" vertical="center" textRotation="180"/>
    </xf>
    <xf numFmtId="0" fontId="10" fillId="4" borderId="2" xfId="2" applyFont="1" applyFill="1" applyBorder="1" applyAlignment="1">
      <alignment horizontal="center" vertical="center"/>
    </xf>
    <xf numFmtId="0" fontId="0" fillId="0" borderId="0" xfId="0" applyAlignment="1">
      <alignment horizontal="right" indent="2"/>
    </xf>
    <xf numFmtId="0" fontId="17" fillId="0" borderId="0" xfId="0" applyFont="1" applyAlignment="1">
      <alignment horizontal="right" vertical="center" indent="2"/>
    </xf>
    <xf numFmtId="0" fontId="16" fillId="0" borderId="0" xfId="0" applyFont="1" applyAlignment="1">
      <alignment horizontal="right" indent="2"/>
    </xf>
    <xf numFmtId="0" fontId="13" fillId="0" borderId="0" xfId="0" applyFont="1" applyAlignment="1">
      <alignment horizontal="right" indent="4"/>
    </xf>
    <xf numFmtId="0" fontId="3" fillId="0" borderId="0" xfId="0" applyFont="1" applyAlignment="1">
      <alignment horizontal="right" indent="2"/>
    </xf>
    <xf numFmtId="0" fontId="15" fillId="0" borderId="0" xfId="0" applyFont="1" applyAlignment="1">
      <alignment horizontal="right" indent="2"/>
    </xf>
    <xf numFmtId="0" fontId="14" fillId="0" borderId="0" xfId="0" applyFont="1" applyAlignment="1">
      <alignment horizontal="center"/>
    </xf>
    <xf numFmtId="165" fontId="4" fillId="0" borderId="0" xfId="1" applyNumberFormat="1" applyFont="1"/>
    <xf numFmtId="17" fontId="0" fillId="0" borderId="0" xfId="0" applyNumberFormat="1" applyAlignment="1">
      <alignment horizontal="center"/>
    </xf>
    <xf numFmtId="165" fontId="4" fillId="5" borderId="0" xfId="1" applyNumberFormat="1" applyFont="1" applyFill="1" applyAlignment="1">
      <alignment horizontal="center"/>
    </xf>
    <xf numFmtId="0" fontId="3" fillId="0" borderId="0" xfId="0" applyFont="1" applyAlignment="1">
      <alignment horizontal="right" vertical="center"/>
    </xf>
    <xf numFmtId="0" fontId="22" fillId="0" borderId="0" xfId="2" applyFont="1"/>
    <xf numFmtId="14" fontId="0" fillId="0" borderId="0" xfId="0" applyNumberFormat="1"/>
    <xf numFmtId="0" fontId="3" fillId="0" borderId="0" xfId="2" applyFont="1"/>
    <xf numFmtId="0" fontId="7" fillId="0" borderId="0" xfId="2" applyFont="1" applyAlignment="1">
      <alignment horizontal="right" readingOrder="2"/>
    </xf>
    <xf numFmtId="164" fontId="0" fillId="9" borderId="0" xfId="0" applyNumberFormat="1" applyFill="1"/>
    <xf numFmtId="9" fontId="7" fillId="0" borderId="0" xfId="1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top"/>
    </xf>
    <xf numFmtId="0" fontId="3" fillId="10" borderId="10" xfId="0" applyFont="1" applyFill="1" applyBorder="1" applyAlignment="1">
      <alignment horizontal="right"/>
    </xf>
    <xf numFmtId="0" fontId="3" fillId="10" borderId="0" xfId="0" applyFont="1" applyFill="1"/>
    <xf numFmtId="0" fontId="3" fillId="10" borderId="11" xfId="0" applyFont="1" applyFill="1" applyBorder="1"/>
    <xf numFmtId="14" fontId="3" fillId="10" borderId="11" xfId="0" applyNumberFormat="1" applyFont="1" applyFill="1" applyBorder="1"/>
    <xf numFmtId="164" fontId="3" fillId="10" borderId="10" xfId="0" applyNumberFormat="1" applyFont="1" applyFill="1" applyBorder="1"/>
    <xf numFmtId="0" fontId="27" fillId="0" borderId="0" xfId="0" applyFont="1" applyAlignment="1">
      <alignment horizontal="right"/>
    </xf>
    <xf numFmtId="164" fontId="27" fillId="0" borderId="0" xfId="0" applyNumberFormat="1" applyFont="1"/>
    <xf numFmtId="0" fontId="9" fillId="0" borderId="0" xfId="0" applyFont="1" applyAlignment="1">
      <alignment horizontal="right" indent="1"/>
    </xf>
    <xf numFmtId="0" fontId="6" fillId="0" borderId="0" xfId="0" applyFont="1" applyAlignment="1">
      <alignment horizontal="right"/>
    </xf>
    <xf numFmtId="164" fontId="25" fillId="7" borderId="0" xfId="4" applyNumberFormat="1" applyFont="1"/>
    <xf numFmtId="164" fontId="28" fillId="8" borderId="0" xfId="5" applyNumberFormat="1" applyFont="1"/>
    <xf numFmtId="0" fontId="8" fillId="0" borderId="0" xfId="2" applyFont="1"/>
    <xf numFmtId="164" fontId="0" fillId="9" borderId="1" xfId="0" applyNumberForma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2" fontId="0" fillId="9" borderId="0" xfId="0" applyNumberFormat="1" applyFill="1" applyAlignment="1">
      <alignment horizontal="center"/>
    </xf>
    <xf numFmtId="2" fontId="0" fillId="9" borderId="0" xfId="0" applyNumberFormat="1" applyFill="1" applyAlignment="1">
      <alignment horizontal="center" vertical="center"/>
    </xf>
    <xf numFmtId="0" fontId="27" fillId="0" borderId="0" xfId="0" applyFont="1" applyAlignment="1">
      <alignment horizontal="right" vertical="center" readingOrder="2"/>
    </xf>
    <xf numFmtId="0" fontId="29" fillId="0" borderId="15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16" xfId="0" applyFont="1" applyBorder="1" applyAlignment="1">
      <alignment horizontal="center"/>
    </xf>
    <xf numFmtId="0" fontId="29" fillId="0" borderId="17" xfId="0" applyFont="1" applyBorder="1" applyAlignment="1">
      <alignment horizontal="center"/>
    </xf>
    <xf numFmtId="0" fontId="29" fillId="0" borderId="18" xfId="0" applyFont="1" applyBorder="1" applyAlignment="1">
      <alignment horizontal="center"/>
    </xf>
    <xf numFmtId="0" fontId="8" fillId="0" borderId="0" xfId="2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5" fontId="4" fillId="0" borderId="0" xfId="1" applyNumberFormat="1" applyFont="1" applyAlignment="1" applyProtection="1">
      <alignment horizontal="center"/>
      <protection locked="0"/>
    </xf>
    <xf numFmtId="0" fontId="4" fillId="0" borderId="0" xfId="2" applyProtection="1"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4" fillId="0" borderId="4" xfId="2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0" xfId="0" applyProtection="1">
      <protection locked="0"/>
    </xf>
    <xf numFmtId="0" fontId="4" fillId="0" borderId="5" xfId="2" applyBorder="1" applyProtection="1">
      <protection locked="0"/>
    </xf>
    <xf numFmtId="0" fontId="4" fillId="0" borderId="7" xfId="2" applyBorder="1" applyProtection="1">
      <protection locked="0"/>
    </xf>
    <xf numFmtId="0" fontId="4" fillId="0" borderId="8" xfId="2" applyBorder="1" applyProtection="1">
      <protection locked="0"/>
    </xf>
    <xf numFmtId="166" fontId="0" fillId="0" borderId="0" xfId="0" applyNumberFormat="1" applyAlignment="1" applyProtection="1">
      <alignment horizontal="center"/>
      <protection locked="0"/>
    </xf>
    <xf numFmtId="167" fontId="4" fillId="0" borderId="0" xfId="2" applyNumberFormat="1"/>
    <xf numFmtId="165" fontId="0" fillId="0" borderId="0" xfId="1" applyNumberFormat="1" applyFont="1" applyBorder="1" applyAlignment="1" applyProtection="1">
      <alignment horizontal="center"/>
      <protection locked="0"/>
    </xf>
    <xf numFmtId="165" fontId="0" fillId="0" borderId="0" xfId="1" applyNumberFormat="1" applyFont="1" applyAlignment="1" applyProtection="1">
      <alignment horizontal="center"/>
      <protection locked="0"/>
    </xf>
    <xf numFmtId="165" fontId="4" fillId="0" borderId="8" xfId="1" applyNumberFormat="1" applyFont="1" applyBorder="1" applyAlignment="1" applyProtection="1">
      <alignment horizontal="center"/>
      <protection locked="0"/>
    </xf>
    <xf numFmtId="165" fontId="0" fillId="0" borderId="0" xfId="1" applyNumberFormat="1" applyFont="1" applyAlignment="1" applyProtection="1">
      <alignment horizontal="right" indent="2"/>
      <protection locked="0"/>
    </xf>
    <xf numFmtId="165" fontId="0" fillId="0" borderId="6" xfId="1" applyNumberFormat="1" applyFont="1" applyBorder="1" applyAlignment="1" applyProtection="1">
      <alignment horizontal="right" indent="1"/>
      <protection locked="0"/>
    </xf>
    <xf numFmtId="165" fontId="4" fillId="0" borderId="6" xfId="1" applyNumberFormat="1" applyFont="1" applyBorder="1" applyAlignment="1" applyProtection="1">
      <alignment horizontal="right" indent="1"/>
      <protection locked="0"/>
    </xf>
    <xf numFmtId="165" fontId="4" fillId="0" borderId="9" xfId="1" applyNumberFormat="1" applyFont="1" applyBorder="1" applyAlignment="1" applyProtection="1">
      <alignment horizontal="right" indent="1"/>
      <protection locked="0"/>
    </xf>
    <xf numFmtId="166" fontId="0" fillId="0" borderId="0" xfId="0" applyNumberFormat="1" applyAlignment="1">
      <alignment horizontal="center"/>
    </xf>
    <xf numFmtId="0" fontId="6" fillId="0" borderId="20" xfId="0" applyFont="1" applyBorder="1" applyAlignment="1">
      <alignment horizontal="center" vertical="top" wrapText="1"/>
    </xf>
    <xf numFmtId="164" fontId="7" fillId="0" borderId="0" xfId="2" applyNumberFormat="1" applyFont="1"/>
    <xf numFmtId="9" fontId="7" fillId="0" borderId="0" xfId="1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27" fillId="0" borderId="0" xfId="0" pivotButton="1" applyFont="1"/>
    <xf numFmtId="0" fontId="27" fillId="0" borderId="0" xfId="0" applyFont="1"/>
    <xf numFmtId="14" fontId="27" fillId="0" borderId="0" xfId="0" applyNumberFormat="1" applyFont="1"/>
    <xf numFmtId="164" fontId="6" fillId="0" borderId="0" xfId="0" applyNumberFormat="1" applyFont="1"/>
    <xf numFmtId="0" fontId="6" fillId="0" borderId="0" xfId="0" applyFont="1"/>
    <xf numFmtId="0" fontId="29" fillId="11" borderId="16" xfId="0" applyFont="1" applyFill="1" applyBorder="1" applyAlignment="1">
      <alignment horizontal="right"/>
    </xf>
    <xf numFmtId="0" fontId="29" fillId="11" borderId="0" xfId="0" applyFont="1" applyFill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4" fillId="12" borderId="0" xfId="2" applyFill="1"/>
    <xf numFmtId="0" fontId="0" fillId="13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2" applyAlignment="1">
      <alignment horizontal="center" vertical="center"/>
    </xf>
    <xf numFmtId="166" fontId="4" fillId="0" borderId="0" xfId="2" applyNumberFormat="1" applyAlignment="1">
      <alignment horizontal="center"/>
    </xf>
    <xf numFmtId="0" fontId="5" fillId="3" borderId="0" xfId="0" applyFont="1" applyFill="1" applyAlignment="1">
      <alignment horizontal="right" vertical="center" wrapText="1" indent="4"/>
    </xf>
    <xf numFmtId="0" fontId="4" fillId="0" borderId="0" xfId="0" applyFont="1" applyAlignment="1">
      <alignment horizontal="right" vertical="center" wrapText="1" indent="2"/>
    </xf>
    <xf numFmtId="0" fontId="0" fillId="0" borderId="0" xfId="0" applyAlignment="1">
      <alignment horizontal="right" vertical="center" wrapText="1" indent="2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9" fillId="2" borderId="0" xfId="3" applyFont="1" applyFill="1" applyAlignment="1">
      <alignment horizontal="center" vertical="center"/>
    </xf>
  </cellXfs>
  <cellStyles count="6">
    <cellStyle name="Normal" xfId="0" builtinId="0"/>
    <cellStyle name="Normal 2" xfId="2" xr:uid="{8B158396-BB69-4956-B078-63823BAFCB39}"/>
    <cellStyle name="Percent" xfId="1" builtinId="5"/>
    <cellStyle name="היפר-קישור" xfId="3" builtinId="8"/>
    <cellStyle name="טוב" xfId="4" builtinId="26"/>
    <cellStyle name="רע" xfId="5" builtinId="27"/>
  </cellStyles>
  <dxfs count="8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0.0"/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0" formatCode="General"/>
      <alignment horizontal="center" vertical="bottom" textRotation="0" wrapText="0" indent="0" justifyLastLine="0" shrinkToFit="0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numFmt numFmtId="164" formatCode="&quot;₪&quot;\ #,##0"/>
    </dxf>
    <dxf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&quot;₪&quot;\ 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C20A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17/06/relationships/rdRichValue" Target="richData/rdrichvalue.xml"/><Relationship Id="rId18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6" Type="http://schemas.microsoft.com/office/2017/06/relationships/richStyles" Target="richData/richStyles.xml"/><Relationship Id="rId20" Type="http://schemas.microsoft.com/office/2022/11/relationships/FeaturePropertyBag" Target="featurePropertyBag/feature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Array" Target="richData/rdarray.xml"/><Relationship Id="rId10" Type="http://schemas.openxmlformats.org/officeDocument/2006/relationships/styles" Target="styles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37222222222222223"/>
                  <c:y val="-0.350846456692913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IL"/>
                </a:p>
              </c:txPr>
            </c:trendlineLbl>
          </c:trendline>
          <c:cat>
            <c:numRef>
              <c:f>'שאלה 1'!$I$14:$I$37</c:f>
              <c:numCache>
                <c:formatCode>mmm\-yy</c:formatCode>
                <c:ptCount val="24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</c:numCache>
            </c:numRef>
          </c:cat>
          <c:val>
            <c:numRef>
              <c:f>'שאלה 1'!$K$14:$K$37</c:f>
              <c:numCache>
                <c:formatCode>0.0%</c:formatCode>
                <c:ptCount val="24"/>
                <c:pt idx="0">
                  <c:v>1.9493177387914784E-3</c:v>
                </c:pt>
                <c:pt idx="1">
                  <c:v>6.809338521400754E-3</c:v>
                </c:pt>
                <c:pt idx="2">
                  <c:v>5.7971014492752548E-3</c:v>
                </c:pt>
                <c:pt idx="3">
                  <c:v>7.6849183477427641E-3</c:v>
                </c:pt>
                <c:pt idx="4">
                  <c:v>5.7197330791229906E-3</c:v>
                </c:pt>
                <c:pt idx="5">
                  <c:v>3.7914691943128354E-3</c:v>
                </c:pt>
                <c:pt idx="6">
                  <c:v>1.1331444759206777E-2</c:v>
                </c:pt>
                <c:pt idx="7">
                  <c:v>-2.8011204481792618E-3</c:v>
                </c:pt>
                <c:pt idx="8">
                  <c:v>1.8726591760300781E-3</c:v>
                </c:pt>
                <c:pt idx="9">
                  <c:v>5.6074766355138639E-3</c:v>
                </c:pt>
                <c:pt idx="10">
                  <c:v>9.2936802973975219E-4</c:v>
                </c:pt>
                <c:pt idx="11">
                  <c:v>2.7855153203342198E-3</c:v>
                </c:pt>
                <c:pt idx="12">
                  <c:v>3.1083333333332686E-3</c:v>
                </c:pt>
                <c:pt idx="13">
                  <c:v>4.8875855327468187E-3</c:v>
                </c:pt>
                <c:pt idx="14">
                  <c:v>3.8910505836575737E-3</c:v>
                </c:pt>
                <c:pt idx="15">
                  <c:v>7.7519379844961378E-3</c:v>
                </c:pt>
                <c:pt idx="16">
                  <c:v>1.9230769230769162E-3</c:v>
                </c:pt>
                <c:pt idx="17">
                  <c:v>0</c:v>
                </c:pt>
                <c:pt idx="18">
                  <c:v>2.8790786948176272E-3</c:v>
                </c:pt>
                <c:pt idx="19">
                  <c:v>4.7846889952152249E-3</c:v>
                </c:pt>
                <c:pt idx="20">
                  <c:v>-9.5238095238092679E-4</c:v>
                </c:pt>
                <c:pt idx="21">
                  <c:v>4.7664442326025291E-3</c:v>
                </c:pt>
                <c:pt idx="22">
                  <c:v>-2.8462998102466441E-3</c:v>
                </c:pt>
                <c:pt idx="23">
                  <c:v>-9.5147478591817158E-4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4D-4430-9144-1003F0E67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4247423"/>
        <c:axId val="1644247903"/>
      </c:lineChart>
      <c:dateAx>
        <c:axId val="1644247423"/>
        <c:scaling>
          <c:orientation val="maxMin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1644247903"/>
        <c:crosses val="autoZero"/>
        <c:auto val="1"/>
        <c:lblOffset val="100"/>
        <c:baseTimeUnit val="months"/>
      </c:dateAx>
      <c:valAx>
        <c:axId val="1644247903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1644247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n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'שאלה 1'!$M$13:$M$20</c:f>
              <c:strCache>
                <c:ptCount val="8"/>
                <c:pt idx="0">
                  <c:v>רבעון 1 2022</c:v>
                </c:pt>
                <c:pt idx="1">
                  <c:v>רבעון 2 2022</c:v>
                </c:pt>
                <c:pt idx="2">
                  <c:v>רבעון 3 2022</c:v>
                </c:pt>
                <c:pt idx="3">
                  <c:v>רבעון 4 2022</c:v>
                </c:pt>
                <c:pt idx="4">
                  <c:v>רבעון 1 2023</c:v>
                </c:pt>
                <c:pt idx="5">
                  <c:v>רבעון 2 2023</c:v>
                </c:pt>
                <c:pt idx="6">
                  <c:v>רבעון 3 2023</c:v>
                </c:pt>
                <c:pt idx="7">
                  <c:v>רבעון 4 2023</c:v>
                </c:pt>
              </c:strCache>
            </c:strRef>
          </c:cat>
          <c:val>
            <c:numRef>
              <c:f>'שאלה 1'!$N$13:$N$20</c:f>
              <c:numCache>
                <c:formatCode>0.0%</c:formatCode>
                <c:ptCount val="8"/>
                <c:pt idx="0">
                  <c:v>1.4619883040935644E-2</c:v>
                </c:pt>
                <c:pt idx="1">
                  <c:v>1.7291066282420831E-2</c:v>
                </c:pt>
                <c:pt idx="2">
                  <c:v>1.0387157695939564E-2</c:v>
                </c:pt>
                <c:pt idx="3">
                  <c:v>9.3457943925232545E-3</c:v>
                </c:pt>
                <c:pt idx="4">
                  <c:v>1.1933333333333351E-2</c:v>
                </c:pt>
                <c:pt idx="5">
                  <c:v>9.6899224806201723E-3</c:v>
                </c:pt>
                <c:pt idx="6">
                  <c:v>6.7178502879077229E-3</c:v>
                </c:pt>
                <c:pt idx="7">
                  <c:v>9.5328884652046142E-4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FD-4217-A0F9-BB96D2E9F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4253183"/>
        <c:axId val="1644245503"/>
      </c:barChart>
      <c:catAx>
        <c:axId val="1644253183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1644245503"/>
        <c:crosses val="autoZero"/>
        <c:auto val="1"/>
        <c:lblAlgn val="ctr"/>
        <c:lblOffset val="100"/>
        <c:noMultiLvlLbl val="0"/>
      </c:catAx>
      <c:valAx>
        <c:axId val="1644245503"/>
        <c:scaling>
          <c:orientation val="minMax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1644253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מניית</a:t>
            </a:r>
            <a:r>
              <a:rPr lang="he-IL" baseline="0"/>
              <a:t> אפל</a:t>
            </a:r>
            <a:endParaRPr lang="he-I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10"/>
            <c:dispRSqr val="0"/>
            <c:dispEq val="0"/>
          </c:trendline>
          <c:cat>
            <c:numRef>
              <c:f>'שאלה 2'!$D$14:$D$52</c:f>
              <c:numCache>
                <c:formatCode>m/d/yyyy</c:formatCode>
                <c:ptCount val="39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44592</c:v>
                </c:pt>
                <c:pt idx="20">
                  <c:v>44593</c:v>
                </c:pt>
                <c:pt idx="21">
                  <c:v>44594</c:v>
                </c:pt>
                <c:pt idx="22">
                  <c:v>44595</c:v>
                </c:pt>
                <c:pt idx="23">
                  <c:v>44596</c:v>
                </c:pt>
                <c:pt idx="24">
                  <c:v>44599</c:v>
                </c:pt>
                <c:pt idx="25">
                  <c:v>44600</c:v>
                </c:pt>
                <c:pt idx="26">
                  <c:v>44601</c:v>
                </c:pt>
                <c:pt idx="27">
                  <c:v>44602</c:v>
                </c:pt>
                <c:pt idx="28">
                  <c:v>44603</c:v>
                </c:pt>
                <c:pt idx="29">
                  <c:v>44606</c:v>
                </c:pt>
                <c:pt idx="30">
                  <c:v>44607</c:v>
                </c:pt>
                <c:pt idx="31">
                  <c:v>44608</c:v>
                </c:pt>
                <c:pt idx="32">
                  <c:v>44609</c:v>
                </c:pt>
                <c:pt idx="33">
                  <c:v>44610</c:v>
                </c:pt>
                <c:pt idx="34">
                  <c:v>44614</c:v>
                </c:pt>
                <c:pt idx="35">
                  <c:v>44615</c:v>
                </c:pt>
                <c:pt idx="36">
                  <c:v>44616</c:v>
                </c:pt>
                <c:pt idx="37">
                  <c:v>44617</c:v>
                </c:pt>
                <c:pt idx="38">
                  <c:v>44620</c:v>
                </c:pt>
              </c:numCache>
            </c:numRef>
          </c:cat>
          <c:val>
            <c:numRef>
              <c:f>'שאלה 2'!$F$14:$F$52</c:f>
              <c:numCache>
                <c:formatCode>_([$$-409]* #,##0.00_);_([$$-409]* \(#,##0.00\);_([$$-409]* "-"??_);_(@_)</c:formatCode>
                <c:ptCount val="39"/>
                <c:pt idx="0">
                  <c:v>182.01</c:v>
                </c:pt>
                <c:pt idx="1">
                  <c:v>179.7</c:v>
                </c:pt>
                <c:pt idx="2">
                  <c:v>174.92</c:v>
                </c:pt>
                <c:pt idx="3">
                  <c:v>172</c:v>
                </c:pt>
                <c:pt idx="4">
                  <c:v>172.17</c:v>
                </c:pt>
                <c:pt idx="5">
                  <c:v>172.19</c:v>
                </c:pt>
                <c:pt idx="6">
                  <c:v>175.08</c:v>
                </c:pt>
                <c:pt idx="7">
                  <c:v>175.53</c:v>
                </c:pt>
                <c:pt idx="8">
                  <c:v>172.19</c:v>
                </c:pt>
                <c:pt idx="9">
                  <c:v>173.07</c:v>
                </c:pt>
                <c:pt idx="10">
                  <c:v>169.8</c:v>
                </c:pt>
                <c:pt idx="11">
                  <c:v>166.23</c:v>
                </c:pt>
                <c:pt idx="12">
                  <c:v>164.51</c:v>
                </c:pt>
                <c:pt idx="13">
                  <c:v>162.41</c:v>
                </c:pt>
                <c:pt idx="14">
                  <c:v>161.62</c:v>
                </c:pt>
                <c:pt idx="15">
                  <c:v>159.78</c:v>
                </c:pt>
                <c:pt idx="16">
                  <c:v>159.69</c:v>
                </c:pt>
                <c:pt idx="17">
                  <c:v>159.22</c:v>
                </c:pt>
                <c:pt idx="18">
                  <c:v>170.33</c:v>
                </c:pt>
                <c:pt idx="19">
                  <c:v>174.78</c:v>
                </c:pt>
                <c:pt idx="20">
                  <c:v>174.61</c:v>
                </c:pt>
                <c:pt idx="21">
                  <c:v>175.84</c:v>
                </c:pt>
                <c:pt idx="22">
                  <c:v>172.9</c:v>
                </c:pt>
                <c:pt idx="23">
                  <c:v>172.39</c:v>
                </c:pt>
                <c:pt idx="24">
                  <c:v>171.66</c:v>
                </c:pt>
                <c:pt idx="25">
                  <c:v>174.83</c:v>
                </c:pt>
                <c:pt idx="26">
                  <c:v>176.28</c:v>
                </c:pt>
                <c:pt idx="27">
                  <c:v>172.12</c:v>
                </c:pt>
                <c:pt idx="28">
                  <c:v>168.64</c:v>
                </c:pt>
                <c:pt idx="29">
                  <c:v>168.88</c:v>
                </c:pt>
                <c:pt idx="30">
                  <c:v>172.79</c:v>
                </c:pt>
                <c:pt idx="31">
                  <c:v>172.55</c:v>
                </c:pt>
                <c:pt idx="32">
                  <c:v>168.88</c:v>
                </c:pt>
                <c:pt idx="33">
                  <c:v>167.3</c:v>
                </c:pt>
                <c:pt idx="34">
                  <c:v>164.32</c:v>
                </c:pt>
                <c:pt idx="35">
                  <c:v>160.07</c:v>
                </c:pt>
                <c:pt idx="36">
                  <c:v>162.74</c:v>
                </c:pt>
                <c:pt idx="37">
                  <c:v>164.85</c:v>
                </c:pt>
                <c:pt idx="38">
                  <c:v>165.12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A8-4B1D-B897-8A72CC5E1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4980960"/>
        <c:axId val="1474981440"/>
      </c:lineChart>
      <c:dateAx>
        <c:axId val="1474980960"/>
        <c:scaling>
          <c:orientation val="maxMin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1474981440"/>
        <c:crosses val="autoZero"/>
        <c:auto val="1"/>
        <c:lblOffset val="100"/>
        <c:baseTimeUnit val="days"/>
      </c:dateAx>
      <c:valAx>
        <c:axId val="1474981440"/>
        <c:scaling>
          <c:orientation val="minMax"/>
        </c:scaling>
        <c:delete val="0"/>
        <c:axPos val="r"/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147498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גרף</a:t>
            </a:r>
            <a:r>
              <a:rPr lang="he-IL" baseline="0"/>
              <a:t> הכנסות ואחוז רווח תפעולי</a:t>
            </a:r>
            <a:endParaRPr lang="he-I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A67EDEA-DBC0-4BDC-B56C-125586FD14E8}" type="CELLRANGE">
                      <a:rPr lang="en-US"/>
                      <a:pPr/>
                      <a:t>[CELLRANGE]</a:t>
                    </a:fld>
                    <a:endParaRPr lang="LID4096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29C-4F11-AE15-1998EAB5CF7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F5CFF42-31C4-46C9-98DD-68CCC1140DE4}" type="CELLRANGE">
                      <a:rPr lang="he-IL"/>
                      <a:pPr/>
                      <a:t>[CELLRANGE]</a:t>
                    </a:fld>
                    <a:endParaRPr lang="LID4096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029C-4F11-AE15-1998EAB5CF7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2D8A0A1-6DCA-41D8-BB7E-1BD05E0DEAB2}" type="CELLRANGE">
                      <a:rPr lang="he-IL"/>
                      <a:pPr/>
                      <a:t>[CELLRANGE]</a:t>
                    </a:fld>
                    <a:endParaRPr lang="LID4096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29C-4F11-AE15-1998EAB5CF7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A43E684-AD94-40AD-8546-89E25C127A5B}" type="CELLRANGE">
                      <a:rPr lang="he-IL"/>
                      <a:pPr/>
                      <a:t>[CELLRANGE]</a:t>
                    </a:fld>
                    <a:endParaRPr lang="LID4096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29C-4F11-AE15-1998EAB5CF7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A9E6B23-F961-4C15-A607-CBA89BA3842B}" type="CELLRANGE">
                      <a:rPr lang="he-IL"/>
                      <a:pPr/>
                      <a:t>[CELLRANGE]</a:t>
                    </a:fld>
                    <a:endParaRPr lang="LID4096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29C-4F11-AE15-1998EAB5CF7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832D530-B63E-4082-8FE6-B382947D4F46}" type="CELLRANGE">
                      <a:rPr lang="he-IL"/>
                      <a:pPr/>
                      <a:t>[CELLRANGE]</a:t>
                    </a:fld>
                    <a:endParaRPr lang="LID4096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29C-4F11-AE15-1998EAB5CF74}"/>
                </c:ext>
              </c:extLst>
            </c:dLbl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IL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'שאלה 3'!$D$16:$D$21</c:f>
              <c:strCache>
                <c:ptCount val="6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</c:strCache>
            </c:strRef>
          </c:cat>
          <c:val>
            <c:numRef>
              <c:f>'שאלה 3'!$E$16:$E$21</c:f>
              <c:numCache>
                <c:formatCode>"₪"\ #,##0</c:formatCode>
                <c:ptCount val="6"/>
                <c:pt idx="0">
                  <c:v>100000</c:v>
                </c:pt>
                <c:pt idx="1">
                  <c:v>110000</c:v>
                </c:pt>
                <c:pt idx="2">
                  <c:v>105000</c:v>
                </c:pt>
                <c:pt idx="3">
                  <c:v>98000</c:v>
                </c:pt>
                <c:pt idx="4">
                  <c:v>115000</c:v>
                </c:pt>
                <c:pt idx="5">
                  <c:v>120000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'שאלה 3'!$K$16:$K$21</c15:f>
                <c15:dlblRangeCache>
                  <c:ptCount val="6"/>
                  <c:pt idx="0">
                    <c:v>18%</c:v>
                  </c:pt>
                  <c:pt idx="1">
                    <c:v>-2%</c:v>
                  </c:pt>
                  <c:pt idx="2">
                    <c:v>-1%</c:v>
                  </c:pt>
                  <c:pt idx="3">
                    <c:v>12%</c:v>
                  </c:pt>
                  <c:pt idx="4">
                    <c:v>14%</c:v>
                  </c:pt>
                  <c:pt idx="5">
                    <c:v>11%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029C-4F11-AE15-1998EAB5C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9435856"/>
        <c:axId val="309436336"/>
      </c:barChart>
      <c:catAx>
        <c:axId val="30943585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309436336"/>
        <c:crosses val="autoZero"/>
        <c:auto val="1"/>
        <c:lblAlgn val="ctr"/>
        <c:lblOffset val="100"/>
        <c:noMultiLvlLbl val="0"/>
      </c:catAx>
      <c:valAx>
        <c:axId val="3094363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₪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IL"/>
          </a:p>
        </c:txPr>
        <c:crossAx val="30943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n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12" Type="http://schemas.openxmlformats.org/officeDocument/2006/relationships/image" Target="../media/image4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11" Type="http://schemas.openxmlformats.org/officeDocument/2006/relationships/hyperlink" Target="https://www.youtube.com/playlist?list=PLV3VAgLIO2owJl-ciAP_WjFAtUI21Re9R" TargetMode="External"/><Relationship Id="rId5" Type="http://schemas.openxmlformats.org/officeDocument/2006/relationships/hyperlink" Target="#'&#1513;&#1488;&#1500;&#1492; 3'!A1"/><Relationship Id="rId10" Type="http://schemas.openxmlformats.org/officeDocument/2006/relationships/image" Target="../media/image3.png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&#1492;&#1511;&#1491;&#1502;&#1492;!A1"/><Relationship Id="rId7" Type="http://schemas.openxmlformats.org/officeDocument/2006/relationships/hyperlink" Target="#'&#1513;&#1488;&#1500;&#1492; 5'!A1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4'!A1"/><Relationship Id="rId11" Type="http://schemas.openxmlformats.org/officeDocument/2006/relationships/chart" Target="../charts/chart2.xml"/><Relationship Id="rId5" Type="http://schemas.openxmlformats.org/officeDocument/2006/relationships/hyperlink" Target="#'&#1513;&#1488;&#1500;&#1492; 3'!A1"/><Relationship Id="rId10" Type="http://schemas.openxmlformats.org/officeDocument/2006/relationships/chart" Target="../charts/chart1.xml"/><Relationship Id="rId4" Type="http://schemas.openxmlformats.org/officeDocument/2006/relationships/hyperlink" Target="#'&#1513;&#1488;&#1500;&#1492; 2'!A1"/><Relationship Id="rId9" Type="http://schemas.openxmlformats.org/officeDocument/2006/relationships/image" Target="../media/image2.sv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5" Type="http://schemas.openxmlformats.org/officeDocument/2006/relationships/hyperlink" Target="#'&#1513;&#1488;&#1500;&#1492; 3'!A1"/><Relationship Id="rId10" Type="http://schemas.openxmlformats.org/officeDocument/2006/relationships/chart" Target="../charts/chart3.xml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&#1488;&#1493;&#1491;&#1493;&#1514;!A1"/><Relationship Id="rId7" Type="http://schemas.openxmlformats.org/officeDocument/2006/relationships/hyperlink" Target="#'&#1513;&#1488;&#1500;&#1492; 5'!A1"/><Relationship Id="rId2" Type="http://schemas.openxmlformats.org/officeDocument/2006/relationships/hyperlink" Target="#'&#1513;&#1488;&#1500;&#1492; 1'!A1"/><Relationship Id="rId1" Type="http://schemas.openxmlformats.org/officeDocument/2006/relationships/image" Target="../media/image5.png"/><Relationship Id="rId6" Type="http://schemas.openxmlformats.org/officeDocument/2006/relationships/hyperlink" Target="#'&#1513;&#1488;&#1500;&#1492; 3'!A1"/><Relationship Id="rId11" Type="http://schemas.openxmlformats.org/officeDocument/2006/relationships/chart" Target="../charts/chart4.xml"/><Relationship Id="rId5" Type="http://schemas.openxmlformats.org/officeDocument/2006/relationships/hyperlink" Target="#'&#1513;&#1488;&#1500;&#1492; 2'!A1"/><Relationship Id="rId10" Type="http://schemas.openxmlformats.org/officeDocument/2006/relationships/hyperlink" Target="#'&#1513;&#1488;&#1500;&#1492; 4'!A1"/><Relationship Id="rId4" Type="http://schemas.openxmlformats.org/officeDocument/2006/relationships/hyperlink" Target="#&#1492;&#1511;&#1491;&#1502;&#1492;!A1"/><Relationship Id="rId9" Type="http://schemas.openxmlformats.org/officeDocument/2006/relationships/image" Target="../media/image2.sv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5" Type="http://schemas.openxmlformats.org/officeDocument/2006/relationships/hyperlink" Target="#'&#1513;&#1488;&#1500;&#1492; 3'!A1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5" Type="http://schemas.openxmlformats.org/officeDocument/2006/relationships/hyperlink" Target="#'&#1513;&#1488;&#1500;&#1492; 3'!A1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&#1492;&#1511;&#1491;&#1502;&#1492;!A1"/><Relationship Id="rId13" Type="http://schemas.openxmlformats.org/officeDocument/2006/relationships/image" Target="../media/image10.svg"/><Relationship Id="rId3" Type="http://schemas.openxmlformats.org/officeDocument/2006/relationships/hyperlink" Target="http://www.excelwiz.co.il/" TargetMode="External"/><Relationship Id="rId7" Type="http://schemas.openxmlformats.org/officeDocument/2006/relationships/hyperlink" Target="#&#1488;&#1493;&#1491;&#1493;&#1514;!A1"/><Relationship Id="rId12" Type="http://schemas.openxmlformats.org/officeDocument/2006/relationships/image" Target="../media/image9.png"/><Relationship Id="rId2" Type="http://schemas.openxmlformats.org/officeDocument/2006/relationships/image" Target="../media/image6.png"/><Relationship Id="rId1" Type="http://schemas.openxmlformats.org/officeDocument/2006/relationships/hyperlink" Target="https://wa.me/972546996706" TargetMode="External"/><Relationship Id="rId6" Type="http://schemas.openxmlformats.org/officeDocument/2006/relationships/hyperlink" Target="#'&#1513;&#1488;&#1500;&#1492; 1'!A1"/><Relationship Id="rId11" Type="http://schemas.openxmlformats.org/officeDocument/2006/relationships/hyperlink" Target="#'&#1513;&#1488;&#1500;&#1492; 5'!A1"/><Relationship Id="rId5" Type="http://schemas.openxmlformats.org/officeDocument/2006/relationships/image" Target="../media/image8.svg"/><Relationship Id="rId10" Type="http://schemas.openxmlformats.org/officeDocument/2006/relationships/hyperlink" Target="#'&#1513;&#1488;&#1500;&#1492; 3'!A1"/><Relationship Id="rId4" Type="http://schemas.openxmlformats.org/officeDocument/2006/relationships/image" Target="../media/image7.png"/><Relationship Id="rId9" Type="http://schemas.openxmlformats.org/officeDocument/2006/relationships/hyperlink" Target="#'&#1513;&#1488;&#1500;&#1492; 2'!A1"/><Relationship Id="rId14" Type="http://schemas.openxmlformats.org/officeDocument/2006/relationships/hyperlink" Target="#'&#1513;&#1488;&#1500;&#1492; 4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99</xdr:row>
      <xdr:rowOff>189379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C1B3C669-F61C-4AE1-9A83-5AF0FD05C440}"/>
            </a:ext>
          </a:extLst>
        </xdr:cNvPr>
        <xdr:cNvSpPr/>
      </xdr:nvSpPr>
      <xdr:spPr>
        <a:xfrm flipH="1">
          <a:off x="112362710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</xdr:col>
      <xdr:colOff>142875</xdr:colOff>
      <xdr:row>1</xdr:row>
      <xdr:rowOff>0</xdr:rowOff>
    </xdr:from>
    <xdr:to>
      <xdr:col>12</xdr:col>
      <xdr:colOff>0</xdr:colOff>
      <xdr:row>2</xdr:row>
      <xdr:rowOff>9526</xdr:rowOff>
    </xdr:to>
    <xdr:sp macro="" textlink="">
      <xdr:nvSpPr>
        <xdr:cNvPr id="2" name="מלבן: פינות מעוגלות 1">
          <a:extLst>
            <a:ext uri="{FF2B5EF4-FFF2-40B4-BE49-F238E27FC236}">
              <a16:creationId xmlns:a16="http://schemas.microsoft.com/office/drawing/2014/main" id="{D9E8A313-8496-4380-8C09-543D22884D7E}"/>
            </a:ext>
          </a:extLst>
        </xdr:cNvPr>
        <xdr:cNvSpPr/>
      </xdr:nvSpPr>
      <xdr:spPr>
        <a:xfrm>
          <a:off x="11227917600" y="190500"/>
          <a:ext cx="7515225" cy="923926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absolute">
    <xdr:from>
      <xdr:col>0</xdr:col>
      <xdr:colOff>0</xdr:colOff>
      <xdr:row>3</xdr:row>
      <xdr:rowOff>19049</xdr:rowOff>
    </xdr:from>
    <xdr:to>
      <xdr:col>0</xdr:col>
      <xdr:colOff>1590674</xdr:colOff>
      <xdr:row>5</xdr:row>
      <xdr:rowOff>9524</xdr:rowOff>
    </xdr:to>
    <xdr:sp macro="" textlink="">
      <xdr:nvSpPr>
        <xdr:cNvPr id="5" name="Freeform: Shape 2">
          <a:extLst>
            <a:ext uri="{FF2B5EF4-FFF2-40B4-BE49-F238E27FC236}">
              <a16:creationId xmlns:a16="http://schemas.microsoft.com/office/drawing/2014/main" id="{AB6EEC6D-476F-454E-904B-2E01F178A816}"/>
            </a:ext>
          </a:extLst>
        </xdr:cNvPr>
        <xdr:cNvSpPr/>
      </xdr:nvSpPr>
      <xdr:spPr>
        <a:xfrm flipH="1">
          <a:off x="11236232926" y="1314449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5</xdr:row>
      <xdr:rowOff>361950</xdr:rowOff>
    </xdr:to>
    <xdr:sp macro="" textlink="">
      <xdr:nvSpPr>
        <xdr:cNvPr id="6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BAB476-1BAA-44E9-9594-AE6CEDF8256D}"/>
            </a:ext>
          </a:extLst>
        </xdr:cNvPr>
        <xdr:cNvSpPr txBox="1"/>
      </xdr:nvSpPr>
      <xdr:spPr>
        <a:xfrm>
          <a:off x="11236223292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7" name="Freeform: Shape 4">
          <a:extLst>
            <a:ext uri="{FF2B5EF4-FFF2-40B4-BE49-F238E27FC236}">
              <a16:creationId xmlns:a16="http://schemas.microsoft.com/office/drawing/2014/main" id="{FEB60D6B-C664-4C65-93BD-5B43B397ABD7}"/>
            </a:ext>
          </a:extLst>
        </xdr:cNvPr>
        <xdr:cNvSpPr/>
      </xdr:nvSpPr>
      <xdr:spPr>
        <a:xfrm>
          <a:off x="11236857224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9</xdr:row>
      <xdr:rowOff>123825</xdr:rowOff>
    </xdr:from>
    <xdr:to>
      <xdr:col>0</xdr:col>
      <xdr:colOff>1572490</xdr:colOff>
      <xdr:row>10</xdr:row>
      <xdr:rowOff>194309</xdr:rowOff>
    </xdr:to>
    <xdr:sp macro="" textlink="">
      <xdr:nvSpPr>
        <xdr:cNvPr id="9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3373BD-FA7D-4190-86E3-7C874B4498D2}"/>
            </a:ext>
          </a:extLst>
        </xdr:cNvPr>
        <xdr:cNvSpPr txBox="1"/>
      </xdr:nvSpPr>
      <xdr:spPr>
        <a:xfrm>
          <a:off x="112362511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12" name="TextBox 21">
          <a:extLst>
            <a:ext uri="{FF2B5EF4-FFF2-40B4-BE49-F238E27FC236}">
              <a16:creationId xmlns:a16="http://schemas.microsoft.com/office/drawing/2014/main" id="{BB7B3FB7-3F39-48A4-8FDF-E036FE665D8B}"/>
            </a:ext>
          </a:extLst>
        </xdr:cNvPr>
        <xdr:cNvSpPr txBox="1"/>
      </xdr:nvSpPr>
      <xdr:spPr>
        <a:xfrm>
          <a:off x="11236251975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חוברת תרגילים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13" name="TextBox 22">
          <a:extLst>
            <a:ext uri="{FF2B5EF4-FFF2-40B4-BE49-F238E27FC236}">
              <a16:creationId xmlns:a16="http://schemas.microsoft.com/office/drawing/2014/main" id="{B4A11842-612F-49E4-A961-FC7342E607AF}"/>
            </a:ext>
          </a:extLst>
        </xdr:cNvPr>
        <xdr:cNvSpPr txBox="1"/>
      </xdr:nvSpPr>
      <xdr:spPr>
        <a:xfrm>
          <a:off x="11236318649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15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E48469E-10A7-42B4-AC0B-63E26C1FB97D}"/>
            </a:ext>
          </a:extLst>
        </xdr:cNvPr>
        <xdr:cNvSpPr txBox="1"/>
      </xdr:nvSpPr>
      <xdr:spPr>
        <a:xfrm>
          <a:off x="11236232817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5</xdr:row>
      <xdr:rowOff>323850</xdr:rowOff>
    </xdr:from>
    <xdr:to>
      <xdr:col>0</xdr:col>
      <xdr:colOff>1590784</xdr:colOff>
      <xdr:row>6</xdr:row>
      <xdr:rowOff>285750</xdr:rowOff>
    </xdr:to>
    <xdr:sp macro="" textlink="">
      <xdr:nvSpPr>
        <xdr:cNvPr id="16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1D212F-0F67-463A-9C0D-168E845080CF}"/>
            </a:ext>
          </a:extLst>
        </xdr:cNvPr>
        <xdr:cNvSpPr txBox="1"/>
      </xdr:nvSpPr>
      <xdr:spPr>
        <a:xfrm>
          <a:off x="11236232816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6</xdr:row>
      <xdr:rowOff>266700</xdr:rowOff>
    </xdr:from>
    <xdr:to>
      <xdr:col>0</xdr:col>
      <xdr:colOff>1590783</xdr:colOff>
      <xdr:row>7</xdr:row>
      <xdr:rowOff>228600</xdr:rowOff>
    </xdr:to>
    <xdr:sp macro="" textlink="">
      <xdr:nvSpPr>
        <xdr:cNvPr id="17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6C0CADF-275F-49AF-A985-3511A7C03C7E}"/>
            </a:ext>
          </a:extLst>
        </xdr:cNvPr>
        <xdr:cNvSpPr txBox="1"/>
      </xdr:nvSpPr>
      <xdr:spPr>
        <a:xfrm>
          <a:off x="11236232817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123825</xdr:rowOff>
    </xdr:from>
    <xdr:to>
      <xdr:col>0</xdr:col>
      <xdr:colOff>1590783</xdr:colOff>
      <xdr:row>9</xdr:row>
      <xdr:rowOff>200025</xdr:rowOff>
    </xdr:to>
    <xdr:sp macro="" textlink="">
      <xdr:nvSpPr>
        <xdr:cNvPr id="19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C20C25E-492C-4FC5-9FAC-4356702A6CB9}"/>
            </a:ext>
          </a:extLst>
        </xdr:cNvPr>
        <xdr:cNvSpPr txBox="1"/>
      </xdr:nvSpPr>
      <xdr:spPr>
        <a:xfrm>
          <a:off x="11236232817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9</xdr:row>
      <xdr:rowOff>152399</xdr:rowOff>
    </xdr:from>
    <xdr:to>
      <xdr:col>0</xdr:col>
      <xdr:colOff>409575</xdr:colOff>
      <xdr:row>10</xdr:row>
      <xdr:rowOff>85723</xdr:rowOff>
    </xdr:to>
    <xdr:pic>
      <xdr:nvPicPr>
        <xdr:cNvPr id="14" name="גרפיקה 13" descr="שאלות קו מיתאר">
          <a:extLst>
            <a:ext uri="{FF2B5EF4-FFF2-40B4-BE49-F238E27FC236}">
              <a16:creationId xmlns:a16="http://schemas.microsoft.com/office/drawing/2014/main" id="{70B5116E-C6A9-43D7-9987-7A75FA53C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7414025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7</xdr:row>
      <xdr:rowOff>200025</xdr:rowOff>
    </xdr:from>
    <xdr:to>
      <xdr:col>0</xdr:col>
      <xdr:colOff>1590783</xdr:colOff>
      <xdr:row>8</xdr:row>
      <xdr:rowOff>171450</xdr:rowOff>
    </xdr:to>
    <xdr:sp macro="" textlink="">
      <xdr:nvSpPr>
        <xdr:cNvPr id="10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BD08AE6-FFC0-4C53-B8FA-304A6C919C8B}"/>
            </a:ext>
          </a:extLst>
        </xdr:cNvPr>
        <xdr:cNvSpPr txBox="1"/>
      </xdr:nvSpPr>
      <xdr:spPr>
        <a:xfrm>
          <a:off x="112362328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oneCell">
    <xdr:from>
      <xdr:col>9</xdr:col>
      <xdr:colOff>447675</xdr:colOff>
      <xdr:row>10</xdr:row>
      <xdr:rowOff>1669</xdr:rowOff>
    </xdr:from>
    <xdr:to>
      <xdr:col>11</xdr:col>
      <xdr:colOff>552745</xdr:colOff>
      <xdr:row>15</xdr:row>
      <xdr:rowOff>47903</xdr:rowOff>
    </xdr:to>
    <xdr:pic>
      <xdr:nvPicPr>
        <xdr:cNvPr id="11" name="תמונה 10">
          <a:extLst>
            <a:ext uri="{FF2B5EF4-FFF2-40B4-BE49-F238E27FC236}">
              <a16:creationId xmlns:a16="http://schemas.microsoft.com/office/drawing/2014/main" id="{8A9EF982-5623-1EBE-A8A8-733C3B85A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1228174480" y="3725944"/>
          <a:ext cx="1724320" cy="1608334"/>
        </a:xfrm>
        <a:prstGeom prst="rect">
          <a:avLst/>
        </a:prstGeom>
      </xdr:spPr>
    </xdr:pic>
    <xdr:clientData/>
  </xdr:twoCellAnchor>
  <xdr:twoCellAnchor>
    <xdr:from>
      <xdr:col>10</xdr:col>
      <xdr:colOff>704850</xdr:colOff>
      <xdr:row>1</xdr:row>
      <xdr:rowOff>104776</xdr:rowOff>
    </xdr:from>
    <xdr:to>
      <xdr:col>12</xdr:col>
      <xdr:colOff>523875</xdr:colOff>
      <xdr:row>1</xdr:row>
      <xdr:rowOff>542926</xdr:rowOff>
    </xdr:to>
    <xdr:sp macro="" textlink="">
      <xdr:nvSpPr>
        <xdr:cNvPr id="8" name="מלבן: פינות מעוגלות 7">
          <a:extLst>
            <a:ext uri="{FF2B5EF4-FFF2-40B4-BE49-F238E27FC236}">
              <a16:creationId xmlns:a16="http://schemas.microsoft.com/office/drawing/2014/main" id="{5744B82E-41FB-B04B-33DF-4B6FF05E9D4B}"/>
            </a:ext>
          </a:extLst>
        </xdr:cNvPr>
        <xdr:cNvSpPr/>
      </xdr:nvSpPr>
      <xdr:spPr>
        <a:xfrm rot="20170760">
          <a:off x="11227393725" y="295276"/>
          <a:ext cx="1438275" cy="438150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he-IL" sz="2000">
              <a:latin typeface="Aharoni" panose="02010803020104030203" pitchFamily="2" charset="-79"/>
              <a:cs typeface="Aharoni" panose="02010803020104030203" pitchFamily="2" charset="-79"/>
            </a:rPr>
            <a:t>כולל</a:t>
          </a:r>
          <a:r>
            <a:rPr lang="he-IL" sz="2000" baseline="0">
              <a:latin typeface="Aharoni" panose="02010803020104030203" pitchFamily="2" charset="-79"/>
              <a:cs typeface="Aharoni" panose="02010803020104030203" pitchFamily="2" charset="-79"/>
            </a:rPr>
            <a:t> פתרון !</a:t>
          </a:r>
          <a:endParaRPr lang="en-IL" sz="2000">
            <a:latin typeface="Aharoni" panose="02010803020104030203" pitchFamily="2" charset="-79"/>
            <a:cs typeface="Aharoni" panose="02010803020104030203" pitchFamily="2" charset="-79"/>
          </a:endParaRPr>
        </a:p>
      </xdr:txBody>
    </xdr:sp>
    <xdr:clientData/>
  </xdr:twoCellAnchor>
  <xdr:twoCellAnchor>
    <xdr:from>
      <xdr:col>13</xdr:col>
      <xdr:colOff>533399</xdr:colOff>
      <xdr:row>1</xdr:row>
      <xdr:rowOff>9525</xdr:rowOff>
    </xdr:from>
    <xdr:to>
      <xdr:col>15</xdr:col>
      <xdr:colOff>523875</xdr:colOff>
      <xdr:row>1</xdr:row>
      <xdr:rowOff>485775</xdr:rowOff>
    </xdr:to>
    <xdr:sp macro="" textlink="">
      <xdr:nvSpPr>
        <xdr:cNvPr id="20" name="מלבן: פינות מעוגלות 1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81F8BCE-CAA2-273A-A71A-E6CD7783CC2C}"/>
            </a:ext>
          </a:extLst>
        </xdr:cNvPr>
        <xdr:cNvSpPr/>
      </xdr:nvSpPr>
      <xdr:spPr>
        <a:xfrm>
          <a:off x="11225336325" y="200025"/>
          <a:ext cx="1362076" cy="476250"/>
        </a:xfrm>
        <a:prstGeom prst="roundRect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>
              <a:latin typeface="Aptos Black" panose="020B0004020202020204" pitchFamily="34" charset="0"/>
              <a:cs typeface="Aharoni" panose="02010803020104030203" pitchFamily="2" charset="-79"/>
            </a:rPr>
            <a:t>להדרכה מלאה</a:t>
          </a:r>
          <a:endParaRPr lang="en-IL" sz="1800" b="0">
            <a:latin typeface="Aptos Black" panose="020B0004020202020204" pitchFamily="34" charset="0"/>
            <a:cs typeface="Aharoni" panose="02010803020104030203" pitchFamily="2" charset="-79"/>
          </a:endParaRPr>
        </a:p>
      </xdr:txBody>
    </xdr:sp>
    <xdr:clientData/>
  </xdr:twoCellAnchor>
  <xdr:twoCellAnchor editAs="oneCell">
    <xdr:from>
      <xdr:col>13</xdr:col>
      <xdr:colOff>632112</xdr:colOff>
      <xdr:row>1</xdr:row>
      <xdr:rowOff>571500</xdr:rowOff>
    </xdr:from>
    <xdr:to>
      <xdr:col>15</xdr:col>
      <xdr:colOff>419692</xdr:colOff>
      <xdr:row>2</xdr:row>
      <xdr:rowOff>143124</xdr:rowOff>
    </xdr:to>
    <xdr:pic>
      <xdr:nvPicPr>
        <xdr:cNvPr id="22" name="תמונה 2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F913047-5FBD-1DC5-1ADB-20227D9B6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1225440508" y="762000"/>
          <a:ext cx="1159180" cy="4860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99</xdr:row>
      <xdr:rowOff>189379</xdr:rowOff>
    </xdr:to>
    <xdr:sp macro="" textlink="">
      <xdr:nvSpPr>
        <xdr:cNvPr id="15" name="Rectangle 1">
          <a:extLst>
            <a:ext uri="{FF2B5EF4-FFF2-40B4-BE49-F238E27FC236}">
              <a16:creationId xmlns:a16="http://schemas.microsoft.com/office/drawing/2014/main" id="{0A810EEF-CC7D-4C91-8747-097F194E720D}"/>
            </a:ext>
          </a:extLst>
        </xdr:cNvPr>
        <xdr:cNvSpPr/>
      </xdr:nvSpPr>
      <xdr:spPr>
        <a:xfrm flipH="1">
          <a:off x="112362710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0</xdr:col>
      <xdr:colOff>0</xdr:colOff>
      <xdr:row>4</xdr:row>
      <xdr:rowOff>190499</xdr:rowOff>
    </xdr:from>
    <xdr:to>
      <xdr:col>0</xdr:col>
      <xdr:colOff>1590674</xdr:colOff>
      <xdr:row>6</xdr:row>
      <xdr:rowOff>180974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B26F89DB-6E1C-42A6-B3FB-BC580E7083EA}"/>
            </a:ext>
          </a:extLst>
        </xdr:cNvPr>
        <xdr:cNvSpPr/>
      </xdr:nvSpPr>
      <xdr:spPr>
        <a:xfrm flipH="1">
          <a:off x="11236232926" y="1676399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33682B-B80C-437A-BB33-219CCB221A12}"/>
            </a:ext>
          </a:extLst>
        </xdr:cNvPr>
        <xdr:cNvSpPr txBox="1"/>
      </xdr:nvSpPr>
      <xdr:spPr>
        <a:xfrm>
          <a:off x="11236223292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BDD97197-2CCB-4D1C-87CD-D80DD10E7A20}"/>
            </a:ext>
          </a:extLst>
        </xdr:cNvPr>
        <xdr:cNvSpPr/>
      </xdr:nvSpPr>
      <xdr:spPr>
        <a:xfrm>
          <a:off x="11236857224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12</xdr:row>
      <xdr:rowOff>38100</xdr:rowOff>
    </xdr:from>
    <xdr:to>
      <xdr:col>0</xdr:col>
      <xdr:colOff>1572490</xdr:colOff>
      <xdr:row>14</xdr:row>
      <xdr:rowOff>137159</xdr:rowOff>
    </xdr:to>
    <xdr:sp macro="" textlink="">
      <xdr:nvSpPr>
        <xdr:cNvPr id="6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220643-6D3E-41B6-BC4F-4BF79DB3A69D}"/>
            </a:ext>
          </a:extLst>
        </xdr:cNvPr>
        <xdr:cNvSpPr txBox="1"/>
      </xdr:nvSpPr>
      <xdr:spPr>
        <a:xfrm>
          <a:off x="112362511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7" name="TextBox 21">
          <a:extLst>
            <a:ext uri="{FF2B5EF4-FFF2-40B4-BE49-F238E27FC236}">
              <a16:creationId xmlns:a16="http://schemas.microsoft.com/office/drawing/2014/main" id="{3197B8DF-12A9-4E5A-ACD5-05A55116690C}"/>
            </a:ext>
          </a:extLst>
        </xdr:cNvPr>
        <xdr:cNvSpPr txBox="1"/>
      </xdr:nvSpPr>
      <xdr:spPr>
        <a:xfrm>
          <a:off x="11236251975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חוברת תרגילים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8" name="TextBox 22">
          <a:extLst>
            <a:ext uri="{FF2B5EF4-FFF2-40B4-BE49-F238E27FC236}">
              <a16:creationId xmlns:a16="http://schemas.microsoft.com/office/drawing/2014/main" id="{4404B551-85C2-4629-9F21-5C5A56059846}"/>
            </a:ext>
          </a:extLst>
        </xdr:cNvPr>
        <xdr:cNvSpPr txBox="1"/>
      </xdr:nvSpPr>
      <xdr:spPr>
        <a:xfrm>
          <a:off x="11236318649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9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CB1D0D0-36DB-415A-B45D-6BD07D47DD86}"/>
            </a:ext>
          </a:extLst>
        </xdr:cNvPr>
        <xdr:cNvSpPr txBox="1"/>
      </xdr:nvSpPr>
      <xdr:spPr>
        <a:xfrm>
          <a:off x="11236232817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10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F7B4E1-A9CC-4CB4-A627-72426665B708}"/>
            </a:ext>
          </a:extLst>
        </xdr:cNvPr>
        <xdr:cNvSpPr txBox="1"/>
      </xdr:nvSpPr>
      <xdr:spPr>
        <a:xfrm>
          <a:off x="11236232816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1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E8DB581-FCCF-42F6-BCF3-6D0DA8192312}"/>
            </a:ext>
          </a:extLst>
        </xdr:cNvPr>
        <xdr:cNvSpPr txBox="1"/>
      </xdr:nvSpPr>
      <xdr:spPr>
        <a:xfrm>
          <a:off x="11236232817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11</xdr:row>
      <xdr:rowOff>257175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C9343E-1367-4DBF-AD36-967630131277}"/>
            </a:ext>
          </a:extLst>
        </xdr:cNvPr>
        <xdr:cNvSpPr txBox="1"/>
      </xdr:nvSpPr>
      <xdr:spPr>
        <a:xfrm>
          <a:off x="112362328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11</xdr:row>
      <xdr:rowOff>209550</xdr:rowOff>
    </xdr:from>
    <xdr:to>
      <xdr:col>0</xdr:col>
      <xdr:colOff>1590783</xdr:colOff>
      <xdr:row>12</xdr:row>
      <xdr:rowOff>114300</xdr:rowOff>
    </xdr:to>
    <xdr:sp macro="" textlink="">
      <xdr:nvSpPr>
        <xdr:cNvPr id="13" name="TextBox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B27FD57-BBB0-4A79-A72D-F171783E3659}"/>
            </a:ext>
          </a:extLst>
        </xdr:cNvPr>
        <xdr:cNvSpPr txBox="1"/>
      </xdr:nvSpPr>
      <xdr:spPr>
        <a:xfrm>
          <a:off x="11236232817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12</xdr:row>
      <xdr:rowOff>66674</xdr:rowOff>
    </xdr:from>
    <xdr:to>
      <xdr:col>0</xdr:col>
      <xdr:colOff>409575</xdr:colOff>
      <xdr:row>14</xdr:row>
      <xdr:rowOff>28573</xdr:rowOff>
    </xdr:to>
    <xdr:pic>
      <xdr:nvPicPr>
        <xdr:cNvPr id="14" name="גרפיקה 13" descr="שאלות קו מיתאר">
          <a:extLst>
            <a:ext uri="{FF2B5EF4-FFF2-40B4-BE49-F238E27FC236}">
              <a16:creationId xmlns:a16="http://schemas.microsoft.com/office/drawing/2014/main" id="{BC41F56D-374E-4F5A-ABEF-61DC08947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7414025" y="3467099"/>
          <a:ext cx="342899" cy="342899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1</xdr:row>
      <xdr:rowOff>0</xdr:rowOff>
    </xdr:from>
    <xdr:to>
      <xdr:col>11</xdr:col>
      <xdr:colOff>0</xdr:colOff>
      <xdr:row>2</xdr:row>
      <xdr:rowOff>1</xdr:rowOff>
    </xdr:to>
    <xdr:sp macro="" textlink="">
      <xdr:nvSpPr>
        <xdr:cNvPr id="17" name="מלבן: פינות מעוגלות 16">
          <a:extLst>
            <a:ext uri="{FF2B5EF4-FFF2-40B4-BE49-F238E27FC236}">
              <a16:creationId xmlns:a16="http://schemas.microsoft.com/office/drawing/2014/main" id="{5AC3E642-23F5-4530-B9C3-ED460E3D8ABB}"/>
            </a:ext>
          </a:extLst>
        </xdr:cNvPr>
        <xdr:cNvSpPr/>
      </xdr:nvSpPr>
      <xdr:spPr>
        <a:xfrm>
          <a:off x="11227917600" y="190500"/>
          <a:ext cx="7658100" cy="914401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>
    <xdr:from>
      <xdr:col>1</xdr:col>
      <xdr:colOff>14288</xdr:colOff>
      <xdr:row>22</xdr:row>
      <xdr:rowOff>133350</xdr:rowOff>
    </xdr:from>
    <xdr:to>
      <xdr:col>7</xdr:col>
      <xdr:colOff>566738</xdr:colOff>
      <xdr:row>37</xdr:row>
      <xdr:rowOff>19050</xdr:rowOff>
    </xdr:to>
    <xdr:graphicFrame macro="">
      <xdr:nvGraphicFramePr>
        <xdr:cNvPr id="3" name="תרשים 2">
          <a:extLst>
            <a:ext uri="{FF2B5EF4-FFF2-40B4-BE49-F238E27FC236}">
              <a16:creationId xmlns:a16="http://schemas.microsoft.com/office/drawing/2014/main" id="{1C869F80-6DAC-D4FC-CCEF-55F8BBD41D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11</xdr:col>
      <xdr:colOff>80963</xdr:colOff>
      <xdr:row>22</xdr:row>
      <xdr:rowOff>28575</xdr:rowOff>
    </xdr:from>
    <xdr:to>
      <xdr:col>17</xdr:col>
      <xdr:colOff>442913</xdr:colOff>
      <xdr:row>36</xdr:row>
      <xdr:rowOff>104775</xdr:rowOff>
    </xdr:to>
    <xdr:graphicFrame macro="">
      <xdr:nvGraphicFramePr>
        <xdr:cNvPr id="16" name="תרשים 15">
          <a:extLst>
            <a:ext uri="{FF2B5EF4-FFF2-40B4-BE49-F238E27FC236}">
              <a16:creationId xmlns:a16="http://schemas.microsoft.com/office/drawing/2014/main" id="{54B11C72-2A51-BD7C-A150-9899B9B0C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102</xdr:row>
      <xdr:rowOff>8404</xdr:rowOff>
    </xdr:to>
    <xdr:sp macro="" textlink="">
      <xdr:nvSpPr>
        <xdr:cNvPr id="15" name="Rectangle 1">
          <a:extLst>
            <a:ext uri="{FF2B5EF4-FFF2-40B4-BE49-F238E27FC236}">
              <a16:creationId xmlns:a16="http://schemas.microsoft.com/office/drawing/2014/main" id="{1E201D13-752D-48DD-8819-6DFFBE13311A}"/>
            </a:ext>
          </a:extLst>
        </xdr:cNvPr>
        <xdr:cNvSpPr/>
      </xdr:nvSpPr>
      <xdr:spPr>
        <a:xfrm flipH="1">
          <a:off x="112362710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1</xdr:colOff>
      <xdr:row>2</xdr:row>
      <xdr:rowOff>1</xdr:rowOff>
    </xdr:to>
    <xdr:sp macro="" textlink="">
      <xdr:nvSpPr>
        <xdr:cNvPr id="3" name="מלבן: פינות מעוגלות 2">
          <a:extLst>
            <a:ext uri="{FF2B5EF4-FFF2-40B4-BE49-F238E27FC236}">
              <a16:creationId xmlns:a16="http://schemas.microsoft.com/office/drawing/2014/main" id="{6CD65050-1974-4905-8A04-82BFC572553E}"/>
            </a:ext>
          </a:extLst>
        </xdr:cNvPr>
        <xdr:cNvSpPr/>
      </xdr:nvSpPr>
      <xdr:spPr>
        <a:xfrm>
          <a:off x="11227917599" y="190500"/>
          <a:ext cx="6800851" cy="923926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absolute">
    <xdr:from>
      <xdr:col>0</xdr:col>
      <xdr:colOff>0</xdr:colOff>
      <xdr:row>6</xdr:row>
      <xdr:rowOff>142874</xdr:rowOff>
    </xdr:from>
    <xdr:to>
      <xdr:col>0</xdr:col>
      <xdr:colOff>1590674</xdr:colOff>
      <xdr:row>8</xdr:row>
      <xdr:rowOff>133349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09B53ACE-5014-4746-B986-87B5C65CD357}"/>
            </a:ext>
          </a:extLst>
        </xdr:cNvPr>
        <xdr:cNvSpPr/>
      </xdr:nvSpPr>
      <xdr:spPr>
        <a:xfrm flipH="1">
          <a:off x="11236232926" y="20097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4228C7-DFD0-4E95-A35A-D8CD987E2BDE}"/>
            </a:ext>
          </a:extLst>
        </xdr:cNvPr>
        <xdr:cNvSpPr txBox="1"/>
      </xdr:nvSpPr>
      <xdr:spPr>
        <a:xfrm>
          <a:off x="11236223292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D4A7A410-86D3-4772-B1E0-3872E4BD17C9}"/>
            </a:ext>
          </a:extLst>
        </xdr:cNvPr>
        <xdr:cNvSpPr/>
      </xdr:nvSpPr>
      <xdr:spPr>
        <a:xfrm>
          <a:off x="11236857224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12</xdr:row>
      <xdr:rowOff>428625</xdr:rowOff>
    </xdr:from>
    <xdr:to>
      <xdr:col>0</xdr:col>
      <xdr:colOff>1572490</xdr:colOff>
      <xdr:row>14</xdr:row>
      <xdr:rowOff>146684</xdr:rowOff>
    </xdr:to>
    <xdr:sp macro="" textlink="">
      <xdr:nvSpPr>
        <xdr:cNvPr id="6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847D4B-CC62-4A17-A312-8DF5E6D9F2BF}"/>
            </a:ext>
          </a:extLst>
        </xdr:cNvPr>
        <xdr:cNvSpPr txBox="1"/>
      </xdr:nvSpPr>
      <xdr:spPr>
        <a:xfrm>
          <a:off x="112362511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7" name="TextBox 21">
          <a:extLst>
            <a:ext uri="{FF2B5EF4-FFF2-40B4-BE49-F238E27FC236}">
              <a16:creationId xmlns:a16="http://schemas.microsoft.com/office/drawing/2014/main" id="{7F2F8D5A-E334-4CA1-87B1-EB3DF01CB4BE}"/>
            </a:ext>
          </a:extLst>
        </xdr:cNvPr>
        <xdr:cNvSpPr txBox="1"/>
      </xdr:nvSpPr>
      <xdr:spPr>
        <a:xfrm>
          <a:off x="11236251975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חוברת תרגילים</a:t>
          </a: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8" name="TextBox 22">
          <a:extLst>
            <a:ext uri="{FF2B5EF4-FFF2-40B4-BE49-F238E27FC236}">
              <a16:creationId xmlns:a16="http://schemas.microsoft.com/office/drawing/2014/main" id="{6F9E6A87-9C48-40EC-B0CF-CFCA071AE9BB}"/>
            </a:ext>
          </a:extLst>
        </xdr:cNvPr>
        <xdr:cNvSpPr txBox="1"/>
      </xdr:nvSpPr>
      <xdr:spPr>
        <a:xfrm>
          <a:off x="11236318649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9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DC476C7-0FCE-451B-A1E4-C765C0DD9A65}"/>
            </a:ext>
          </a:extLst>
        </xdr:cNvPr>
        <xdr:cNvSpPr txBox="1"/>
      </xdr:nvSpPr>
      <xdr:spPr>
        <a:xfrm>
          <a:off x="11236232817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10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7C1C59-4458-4250-B5B8-A73AE5003464}"/>
            </a:ext>
          </a:extLst>
        </xdr:cNvPr>
        <xdr:cNvSpPr txBox="1"/>
      </xdr:nvSpPr>
      <xdr:spPr>
        <a:xfrm>
          <a:off x="11236232816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1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142C825-E272-4FAF-8A33-1DB988E705D7}"/>
            </a:ext>
          </a:extLst>
        </xdr:cNvPr>
        <xdr:cNvSpPr txBox="1"/>
      </xdr:nvSpPr>
      <xdr:spPr>
        <a:xfrm>
          <a:off x="11236232817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19050</xdr:rowOff>
    </xdr:from>
    <xdr:to>
      <xdr:col>0</xdr:col>
      <xdr:colOff>1590783</xdr:colOff>
      <xdr:row>12</xdr:row>
      <xdr:rowOff>504825</xdr:rowOff>
    </xdr:to>
    <xdr:sp macro="" textlink="">
      <xdr:nvSpPr>
        <xdr:cNvPr id="13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4562E0F-D9EE-45FF-BE62-563D85B93F4C}"/>
            </a:ext>
          </a:extLst>
        </xdr:cNvPr>
        <xdr:cNvSpPr txBox="1"/>
      </xdr:nvSpPr>
      <xdr:spPr>
        <a:xfrm>
          <a:off x="11236232817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12</xdr:row>
      <xdr:rowOff>457199</xdr:rowOff>
    </xdr:from>
    <xdr:to>
      <xdr:col>0</xdr:col>
      <xdr:colOff>409575</xdr:colOff>
      <xdr:row>14</xdr:row>
      <xdr:rowOff>38098</xdr:rowOff>
    </xdr:to>
    <xdr:pic>
      <xdr:nvPicPr>
        <xdr:cNvPr id="14" name="גרפיקה 13" descr="שאלות קו מיתאר">
          <a:extLst>
            <a:ext uri="{FF2B5EF4-FFF2-40B4-BE49-F238E27FC236}">
              <a16:creationId xmlns:a16="http://schemas.microsoft.com/office/drawing/2014/main" id="{FC97D173-F21E-4B87-A824-E448E45EB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7414025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9</xdr:row>
      <xdr:rowOff>161925</xdr:rowOff>
    </xdr:from>
    <xdr:to>
      <xdr:col>0</xdr:col>
      <xdr:colOff>1590783</xdr:colOff>
      <xdr:row>12</xdr:row>
      <xdr:rowOff>161925</xdr:rowOff>
    </xdr:to>
    <xdr:sp macro="" textlink="">
      <xdr:nvSpPr>
        <xdr:cNvPr id="16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5006958-9ADA-4C44-8207-77F5A5967C93}"/>
            </a:ext>
          </a:extLst>
        </xdr:cNvPr>
        <xdr:cNvSpPr txBox="1"/>
      </xdr:nvSpPr>
      <xdr:spPr>
        <a:xfrm>
          <a:off x="11236232817" y="2600325"/>
          <a:ext cx="1171683" cy="571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>
    <xdr:from>
      <xdr:col>15</xdr:col>
      <xdr:colOff>119063</xdr:colOff>
      <xdr:row>13</xdr:row>
      <xdr:rowOff>33337</xdr:rowOff>
    </xdr:from>
    <xdr:to>
      <xdr:col>21</xdr:col>
      <xdr:colOff>576263</xdr:colOff>
      <xdr:row>27</xdr:row>
      <xdr:rowOff>109537</xdr:rowOff>
    </xdr:to>
    <xdr:graphicFrame macro="">
      <xdr:nvGraphicFramePr>
        <xdr:cNvPr id="12" name="תרשים 11">
          <a:extLst>
            <a:ext uri="{FF2B5EF4-FFF2-40B4-BE49-F238E27FC236}">
              <a16:creationId xmlns:a16="http://schemas.microsoft.com/office/drawing/2014/main" id="{77A7C208-EC7B-35E0-95B7-8020E92CA9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101</xdr:row>
      <xdr:rowOff>46504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F7913D81-9E3D-4C39-AE2A-98DCBB27D5FC}"/>
            </a:ext>
          </a:extLst>
        </xdr:cNvPr>
        <xdr:cNvSpPr/>
      </xdr:nvSpPr>
      <xdr:spPr>
        <a:xfrm flipH="1">
          <a:off x="11236337697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oneCell">
    <xdr:from>
      <xdr:col>13</xdr:col>
      <xdr:colOff>171450</xdr:colOff>
      <xdr:row>5</xdr:row>
      <xdr:rowOff>104775</xdr:rowOff>
    </xdr:from>
    <xdr:to>
      <xdr:col>20</xdr:col>
      <xdr:colOff>76857</xdr:colOff>
      <xdr:row>21</xdr:row>
      <xdr:rowOff>114721</xdr:rowOff>
    </xdr:to>
    <xdr:pic>
      <xdr:nvPicPr>
        <xdr:cNvPr id="4" name="תמונה 3">
          <a:extLst>
            <a:ext uri="{FF2B5EF4-FFF2-40B4-BE49-F238E27FC236}">
              <a16:creationId xmlns:a16="http://schemas.microsoft.com/office/drawing/2014/main" id="{615352F1-CB1A-3E7C-3E85-CEF6F32CA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2354343" y="1781175"/>
          <a:ext cx="4706007" cy="305794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0</xdr:colOff>
      <xdr:row>2</xdr:row>
      <xdr:rowOff>1</xdr:rowOff>
    </xdr:to>
    <xdr:sp macro="" textlink="">
      <xdr:nvSpPr>
        <xdr:cNvPr id="6" name="מלבן: פינות מעוגלות 5">
          <a:extLst>
            <a:ext uri="{FF2B5EF4-FFF2-40B4-BE49-F238E27FC236}">
              <a16:creationId xmlns:a16="http://schemas.microsoft.com/office/drawing/2014/main" id="{13322631-2049-487E-BEBA-88F5FF8BA49B}"/>
            </a:ext>
          </a:extLst>
        </xdr:cNvPr>
        <xdr:cNvSpPr/>
      </xdr:nvSpPr>
      <xdr:spPr>
        <a:xfrm>
          <a:off x="11227984275" y="190500"/>
          <a:ext cx="7343775" cy="923926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absolute">
    <xdr:from>
      <xdr:col>0</xdr:col>
      <xdr:colOff>0</xdr:colOff>
      <xdr:row>8</xdr:row>
      <xdr:rowOff>104774</xdr:rowOff>
    </xdr:from>
    <xdr:to>
      <xdr:col>0</xdr:col>
      <xdr:colOff>1590674</xdr:colOff>
      <xdr:row>10</xdr:row>
      <xdr:rowOff>95249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3BAE4E53-0FC0-4E34-AD80-20954A10FB04}"/>
            </a:ext>
          </a:extLst>
        </xdr:cNvPr>
        <xdr:cNvSpPr/>
      </xdr:nvSpPr>
      <xdr:spPr>
        <a:xfrm flipH="1">
          <a:off x="11236299601" y="23526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3" name="TextBox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8C25F2-3CF3-4782-B3B1-78A07FD2C67C}"/>
            </a:ext>
          </a:extLst>
        </xdr:cNvPr>
        <xdr:cNvSpPr txBox="1"/>
      </xdr:nvSpPr>
      <xdr:spPr>
        <a:xfrm>
          <a:off x="1123628996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891944DE-1798-4594-8AA8-6583D7E6E4D9}"/>
            </a:ext>
          </a:extLst>
        </xdr:cNvPr>
        <xdr:cNvSpPr/>
      </xdr:nvSpPr>
      <xdr:spPr>
        <a:xfrm>
          <a:off x="1123692389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14</xdr:row>
      <xdr:rowOff>47625</xdr:rowOff>
    </xdr:from>
    <xdr:to>
      <xdr:col>0</xdr:col>
      <xdr:colOff>1572490</xdr:colOff>
      <xdr:row>16</xdr:row>
      <xdr:rowOff>146684</xdr:rowOff>
    </xdr:to>
    <xdr:sp macro="" textlink="">
      <xdr:nvSpPr>
        <xdr:cNvPr id="7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F87BCD-6BE9-45E9-8277-EAF3798D6BB1}"/>
            </a:ext>
          </a:extLst>
        </xdr:cNvPr>
        <xdr:cNvSpPr txBox="1"/>
      </xdr:nvSpPr>
      <xdr:spPr>
        <a:xfrm>
          <a:off x="11236317785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8" name="TextBox 21">
          <a:extLst>
            <a:ext uri="{FF2B5EF4-FFF2-40B4-BE49-F238E27FC236}">
              <a16:creationId xmlns:a16="http://schemas.microsoft.com/office/drawing/2014/main" id="{CA62DCC8-4F46-486F-8485-9C8F0C8CBE5E}"/>
            </a:ext>
          </a:extLst>
        </xdr:cNvPr>
        <xdr:cNvSpPr txBox="1"/>
      </xdr:nvSpPr>
      <xdr:spPr>
        <a:xfrm>
          <a:off x="1123631865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חוברת תרגילים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9" name="TextBox 22">
          <a:extLst>
            <a:ext uri="{FF2B5EF4-FFF2-40B4-BE49-F238E27FC236}">
              <a16:creationId xmlns:a16="http://schemas.microsoft.com/office/drawing/2014/main" id="{F8A84B6C-3A94-47E9-B1CA-ECB9D4C5F600}"/>
            </a:ext>
          </a:extLst>
        </xdr:cNvPr>
        <xdr:cNvSpPr txBox="1"/>
      </xdr:nvSpPr>
      <xdr:spPr>
        <a:xfrm>
          <a:off x="1123638532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10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69FD4F4-7B22-498F-9E93-F319D4ECA9BF}"/>
            </a:ext>
          </a:extLst>
        </xdr:cNvPr>
        <xdr:cNvSpPr txBox="1"/>
      </xdr:nvSpPr>
      <xdr:spPr>
        <a:xfrm>
          <a:off x="1123629949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11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9E06D3A-A875-4F0B-8596-2481D20130B5}"/>
            </a:ext>
          </a:extLst>
        </xdr:cNvPr>
        <xdr:cNvSpPr txBox="1"/>
      </xdr:nvSpPr>
      <xdr:spPr>
        <a:xfrm>
          <a:off x="1123629949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EF9BD46-F2FB-4FF9-9576-EEF726F9FB03}"/>
            </a:ext>
          </a:extLst>
        </xdr:cNvPr>
        <xdr:cNvSpPr txBox="1"/>
      </xdr:nvSpPr>
      <xdr:spPr>
        <a:xfrm>
          <a:off x="1123629949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19050</xdr:rowOff>
    </xdr:from>
    <xdr:to>
      <xdr:col>0</xdr:col>
      <xdr:colOff>1590783</xdr:colOff>
      <xdr:row>14</xdr:row>
      <xdr:rowOff>123825</xdr:rowOff>
    </xdr:to>
    <xdr:sp macro="" textlink="">
      <xdr:nvSpPr>
        <xdr:cNvPr id="14" name="TextBox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167C99F-B8B1-466A-B3E9-67AC8EFEE2CA}"/>
            </a:ext>
          </a:extLst>
        </xdr:cNvPr>
        <xdr:cNvSpPr txBox="1"/>
      </xdr:nvSpPr>
      <xdr:spPr>
        <a:xfrm>
          <a:off x="1123629949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14</xdr:row>
      <xdr:rowOff>76199</xdr:rowOff>
    </xdr:from>
    <xdr:to>
      <xdr:col>0</xdr:col>
      <xdr:colOff>409575</xdr:colOff>
      <xdr:row>16</xdr:row>
      <xdr:rowOff>38098</xdr:rowOff>
    </xdr:to>
    <xdr:pic>
      <xdr:nvPicPr>
        <xdr:cNvPr id="15" name="גרפיקה 14" descr="שאלות קו מיתאר">
          <a:extLst>
            <a:ext uri="{FF2B5EF4-FFF2-40B4-BE49-F238E27FC236}">
              <a16:creationId xmlns:a16="http://schemas.microsoft.com/office/drawing/2014/main" id="{36B0643B-380B-4617-A13C-333505880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748070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66675</xdr:rowOff>
    </xdr:to>
    <xdr:sp macro="" textlink="">
      <xdr:nvSpPr>
        <xdr:cNvPr id="17" name="TextBox 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36CF50B-E871-4573-9568-74101518BBE6}"/>
            </a:ext>
          </a:extLst>
        </xdr:cNvPr>
        <xdr:cNvSpPr txBox="1"/>
      </xdr:nvSpPr>
      <xdr:spPr>
        <a:xfrm>
          <a:off x="11236299492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>
    <xdr:from>
      <xdr:col>13</xdr:col>
      <xdr:colOff>200025</xdr:colOff>
      <xdr:row>23</xdr:row>
      <xdr:rowOff>19050</xdr:rowOff>
    </xdr:from>
    <xdr:to>
      <xdr:col>20</xdr:col>
      <xdr:colOff>23813</xdr:colOff>
      <xdr:row>37</xdr:row>
      <xdr:rowOff>114300</xdr:rowOff>
    </xdr:to>
    <xdr:graphicFrame macro="">
      <xdr:nvGraphicFramePr>
        <xdr:cNvPr id="13" name="תרשים 12">
          <a:extLst>
            <a:ext uri="{FF2B5EF4-FFF2-40B4-BE49-F238E27FC236}">
              <a16:creationId xmlns:a16="http://schemas.microsoft.com/office/drawing/2014/main" id="{7D78910C-E654-1096-9210-CC85E3796D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111</xdr:row>
      <xdr:rowOff>75079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42B37B30-F7F3-4039-A430-CE8D3B434974}"/>
            </a:ext>
          </a:extLst>
        </xdr:cNvPr>
        <xdr:cNvSpPr/>
      </xdr:nvSpPr>
      <xdr:spPr>
        <a:xfrm flipH="1">
          <a:off x="112361186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0</xdr:col>
      <xdr:colOff>0</xdr:colOff>
      <xdr:row>10</xdr:row>
      <xdr:rowOff>85724</xdr:rowOff>
    </xdr:from>
    <xdr:to>
      <xdr:col>0</xdr:col>
      <xdr:colOff>1590674</xdr:colOff>
      <xdr:row>12</xdr:row>
      <xdr:rowOff>76199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77E0CCD6-882A-4EDD-8EF8-43D3625DA801}"/>
            </a:ext>
          </a:extLst>
        </xdr:cNvPr>
        <xdr:cNvSpPr/>
      </xdr:nvSpPr>
      <xdr:spPr>
        <a:xfrm flipH="1">
          <a:off x="11236080526" y="27146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3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C919D1-EECC-48C3-8D7B-AF50FC688AC5}"/>
            </a:ext>
          </a:extLst>
        </xdr:cNvPr>
        <xdr:cNvSpPr txBox="1"/>
      </xdr:nvSpPr>
      <xdr:spPr>
        <a:xfrm>
          <a:off x="1123554701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4" name="Freeform: Shape 4">
          <a:extLst>
            <a:ext uri="{FF2B5EF4-FFF2-40B4-BE49-F238E27FC236}">
              <a16:creationId xmlns:a16="http://schemas.microsoft.com/office/drawing/2014/main" id="{B4B6BFF9-D1EA-4795-B889-470C0862F15B}"/>
            </a:ext>
          </a:extLst>
        </xdr:cNvPr>
        <xdr:cNvSpPr/>
      </xdr:nvSpPr>
      <xdr:spPr>
        <a:xfrm>
          <a:off x="1123618094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14</xdr:row>
      <xdr:rowOff>47625</xdr:rowOff>
    </xdr:from>
    <xdr:to>
      <xdr:col>0</xdr:col>
      <xdr:colOff>1572490</xdr:colOff>
      <xdr:row>16</xdr:row>
      <xdr:rowOff>146684</xdr:rowOff>
    </xdr:to>
    <xdr:sp macro="" textlink="">
      <xdr:nvSpPr>
        <xdr:cNvPr id="5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450FD1-544C-4251-AA00-E9C7AF06E75D}"/>
            </a:ext>
          </a:extLst>
        </xdr:cNvPr>
        <xdr:cNvSpPr txBox="1"/>
      </xdr:nvSpPr>
      <xdr:spPr>
        <a:xfrm>
          <a:off x="112360987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6" name="TextBox 21">
          <a:extLst>
            <a:ext uri="{FF2B5EF4-FFF2-40B4-BE49-F238E27FC236}">
              <a16:creationId xmlns:a16="http://schemas.microsoft.com/office/drawing/2014/main" id="{7E8DB0F6-B4AF-4290-87F0-9157A30E8DAF}"/>
            </a:ext>
          </a:extLst>
        </xdr:cNvPr>
        <xdr:cNvSpPr txBox="1"/>
      </xdr:nvSpPr>
      <xdr:spPr>
        <a:xfrm>
          <a:off x="1123557570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חוברת תרגילים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7503A916-6D90-42EE-86CB-F13C0F796F07}"/>
            </a:ext>
          </a:extLst>
        </xdr:cNvPr>
        <xdr:cNvSpPr txBox="1"/>
      </xdr:nvSpPr>
      <xdr:spPr>
        <a:xfrm>
          <a:off x="1123564237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8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0D18778-3CAD-4DE0-848E-B3460871B432}"/>
            </a:ext>
          </a:extLst>
        </xdr:cNvPr>
        <xdr:cNvSpPr txBox="1"/>
      </xdr:nvSpPr>
      <xdr:spPr>
        <a:xfrm>
          <a:off x="1123555654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9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A4CE79-9628-4255-A2F1-4DDE5CBC0C5C}"/>
            </a:ext>
          </a:extLst>
        </xdr:cNvPr>
        <xdr:cNvSpPr txBox="1"/>
      </xdr:nvSpPr>
      <xdr:spPr>
        <a:xfrm>
          <a:off x="1123555654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0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3891D7B-F453-435A-8950-99B4F407589E}"/>
            </a:ext>
          </a:extLst>
        </xdr:cNvPr>
        <xdr:cNvSpPr txBox="1"/>
      </xdr:nvSpPr>
      <xdr:spPr>
        <a:xfrm>
          <a:off x="1123555654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19050</xdr:rowOff>
    </xdr:from>
    <xdr:to>
      <xdr:col>0</xdr:col>
      <xdr:colOff>1590783</xdr:colOff>
      <xdr:row>14</xdr:row>
      <xdr:rowOff>123825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C3FED03-8175-4F3D-AF56-C4C065702837}"/>
            </a:ext>
          </a:extLst>
        </xdr:cNvPr>
        <xdr:cNvSpPr txBox="1"/>
      </xdr:nvSpPr>
      <xdr:spPr>
        <a:xfrm>
          <a:off x="1123555654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14</xdr:row>
      <xdr:rowOff>76199</xdr:rowOff>
    </xdr:from>
    <xdr:to>
      <xdr:col>0</xdr:col>
      <xdr:colOff>409575</xdr:colOff>
      <xdr:row>16</xdr:row>
      <xdr:rowOff>38098</xdr:rowOff>
    </xdr:to>
    <xdr:pic>
      <xdr:nvPicPr>
        <xdr:cNvPr id="13" name="גרפיקה 12" descr="שאלות קו מיתאר">
          <a:extLst>
            <a:ext uri="{FF2B5EF4-FFF2-40B4-BE49-F238E27FC236}">
              <a16:creationId xmlns:a16="http://schemas.microsoft.com/office/drawing/2014/main" id="{B3735849-F991-4290-9FBE-A66E89630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673775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66675</xdr:rowOff>
    </xdr:to>
    <xdr:sp macro="" textlink="">
      <xdr:nvSpPr>
        <xdr:cNvPr id="15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7D4B309-AD86-4B7E-A353-FC58705F0487}"/>
            </a:ext>
          </a:extLst>
        </xdr:cNvPr>
        <xdr:cNvSpPr txBox="1"/>
      </xdr:nvSpPr>
      <xdr:spPr>
        <a:xfrm>
          <a:off x="112360804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0</xdr:colOff>
      <xdr:row>2</xdr:row>
      <xdr:rowOff>1</xdr:rowOff>
    </xdr:to>
    <xdr:sp macro="" textlink="">
      <xdr:nvSpPr>
        <xdr:cNvPr id="16" name="מלבן: פינות מעוגלות 15">
          <a:extLst>
            <a:ext uri="{FF2B5EF4-FFF2-40B4-BE49-F238E27FC236}">
              <a16:creationId xmlns:a16="http://schemas.microsoft.com/office/drawing/2014/main" id="{37842E9A-BCB1-40BE-897D-56AFD005100A}"/>
            </a:ext>
          </a:extLst>
        </xdr:cNvPr>
        <xdr:cNvSpPr/>
      </xdr:nvSpPr>
      <xdr:spPr>
        <a:xfrm>
          <a:off x="11227984275" y="190500"/>
          <a:ext cx="7600950" cy="914401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111</xdr:row>
      <xdr:rowOff>75079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44C59EE8-B562-4948-9716-45C7F32B87B6}"/>
            </a:ext>
          </a:extLst>
        </xdr:cNvPr>
        <xdr:cNvSpPr/>
      </xdr:nvSpPr>
      <xdr:spPr>
        <a:xfrm flipH="1">
          <a:off x="112361186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0</xdr:col>
      <xdr:colOff>0</xdr:colOff>
      <xdr:row>12</xdr:row>
      <xdr:rowOff>76199</xdr:rowOff>
    </xdr:from>
    <xdr:to>
      <xdr:col>0</xdr:col>
      <xdr:colOff>1590674</xdr:colOff>
      <xdr:row>14</xdr:row>
      <xdr:rowOff>66674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659FF4E4-F048-4869-B50B-B5447DE49DE9}"/>
            </a:ext>
          </a:extLst>
        </xdr:cNvPr>
        <xdr:cNvSpPr/>
      </xdr:nvSpPr>
      <xdr:spPr>
        <a:xfrm flipH="1">
          <a:off x="11236080526" y="30765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3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3C9F6F-4334-459A-AEC4-AA510CE39E0F}"/>
            </a:ext>
          </a:extLst>
        </xdr:cNvPr>
        <xdr:cNvSpPr txBox="1"/>
      </xdr:nvSpPr>
      <xdr:spPr>
        <a:xfrm>
          <a:off x="1123554701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4" name="Freeform: Shape 4">
          <a:extLst>
            <a:ext uri="{FF2B5EF4-FFF2-40B4-BE49-F238E27FC236}">
              <a16:creationId xmlns:a16="http://schemas.microsoft.com/office/drawing/2014/main" id="{0D239732-554C-4F84-BD63-E8F8838F512E}"/>
            </a:ext>
          </a:extLst>
        </xdr:cNvPr>
        <xdr:cNvSpPr/>
      </xdr:nvSpPr>
      <xdr:spPr>
        <a:xfrm>
          <a:off x="1123618094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14</xdr:row>
      <xdr:rowOff>57150</xdr:rowOff>
    </xdr:from>
    <xdr:to>
      <xdr:col>0</xdr:col>
      <xdr:colOff>1572490</xdr:colOff>
      <xdr:row>16</xdr:row>
      <xdr:rowOff>156209</xdr:rowOff>
    </xdr:to>
    <xdr:sp macro="" textlink="">
      <xdr:nvSpPr>
        <xdr:cNvPr id="5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C394F5-756F-4048-B8E8-58A16DA99D40}"/>
            </a:ext>
          </a:extLst>
        </xdr:cNvPr>
        <xdr:cNvSpPr txBox="1"/>
      </xdr:nvSpPr>
      <xdr:spPr>
        <a:xfrm>
          <a:off x="112360987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6" name="TextBox 21">
          <a:extLst>
            <a:ext uri="{FF2B5EF4-FFF2-40B4-BE49-F238E27FC236}">
              <a16:creationId xmlns:a16="http://schemas.microsoft.com/office/drawing/2014/main" id="{3DEB1E9A-C7CD-4820-858A-655C6B5672F0}"/>
            </a:ext>
          </a:extLst>
        </xdr:cNvPr>
        <xdr:cNvSpPr txBox="1"/>
      </xdr:nvSpPr>
      <xdr:spPr>
        <a:xfrm>
          <a:off x="1123557570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חוברת תרגילים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B91097FC-640F-48EF-AE32-FB5DE7A59A73}"/>
            </a:ext>
          </a:extLst>
        </xdr:cNvPr>
        <xdr:cNvSpPr txBox="1"/>
      </xdr:nvSpPr>
      <xdr:spPr>
        <a:xfrm>
          <a:off x="1123564237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8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12E5E2F-D540-4797-9D25-01134F0A24B4}"/>
            </a:ext>
          </a:extLst>
        </xdr:cNvPr>
        <xdr:cNvSpPr txBox="1"/>
      </xdr:nvSpPr>
      <xdr:spPr>
        <a:xfrm>
          <a:off x="1123555654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9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44AEC12-7C31-4879-92C2-2F13E34F0EFD}"/>
            </a:ext>
          </a:extLst>
        </xdr:cNvPr>
        <xdr:cNvSpPr txBox="1"/>
      </xdr:nvSpPr>
      <xdr:spPr>
        <a:xfrm>
          <a:off x="1123555654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0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91FA0C6-61A4-4E15-A1EB-B33CCBFD4008}"/>
            </a:ext>
          </a:extLst>
        </xdr:cNvPr>
        <xdr:cNvSpPr txBox="1"/>
      </xdr:nvSpPr>
      <xdr:spPr>
        <a:xfrm>
          <a:off x="1123555654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28575</xdr:rowOff>
    </xdr:from>
    <xdr:to>
      <xdr:col>0</xdr:col>
      <xdr:colOff>1590783</xdr:colOff>
      <xdr:row>14</xdr:row>
      <xdr:rowOff>133350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CD4454A-731E-40D7-92A2-F9285C61A571}"/>
            </a:ext>
          </a:extLst>
        </xdr:cNvPr>
        <xdr:cNvSpPr txBox="1"/>
      </xdr:nvSpPr>
      <xdr:spPr>
        <a:xfrm>
          <a:off x="1123555654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14</xdr:row>
      <xdr:rowOff>85724</xdr:rowOff>
    </xdr:from>
    <xdr:to>
      <xdr:col>0</xdr:col>
      <xdr:colOff>409575</xdr:colOff>
      <xdr:row>16</xdr:row>
      <xdr:rowOff>47623</xdr:rowOff>
    </xdr:to>
    <xdr:pic>
      <xdr:nvPicPr>
        <xdr:cNvPr id="13" name="גרפיקה 12" descr="שאלות קו מיתאר">
          <a:extLst>
            <a:ext uri="{FF2B5EF4-FFF2-40B4-BE49-F238E27FC236}">
              <a16:creationId xmlns:a16="http://schemas.microsoft.com/office/drawing/2014/main" id="{FB937FAE-EB5E-4A98-8454-6F4CA91DF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673775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76200</xdr:rowOff>
    </xdr:to>
    <xdr:sp macro="" textlink="">
      <xdr:nvSpPr>
        <xdr:cNvPr id="15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F311B5E6-B708-41EB-8393-5EF9E223E107}"/>
            </a:ext>
          </a:extLst>
        </xdr:cNvPr>
        <xdr:cNvSpPr txBox="1"/>
      </xdr:nvSpPr>
      <xdr:spPr>
        <a:xfrm>
          <a:off x="112360804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0</xdr:colOff>
      <xdr:row>2</xdr:row>
      <xdr:rowOff>1</xdr:rowOff>
    </xdr:to>
    <xdr:sp macro="" textlink="">
      <xdr:nvSpPr>
        <xdr:cNvPr id="16" name="מלבן: פינות מעוגלות 15">
          <a:extLst>
            <a:ext uri="{FF2B5EF4-FFF2-40B4-BE49-F238E27FC236}">
              <a16:creationId xmlns:a16="http://schemas.microsoft.com/office/drawing/2014/main" id="{192A68CF-2CD9-455C-833E-79869DD24E96}"/>
            </a:ext>
          </a:extLst>
        </xdr:cNvPr>
        <xdr:cNvSpPr/>
      </xdr:nvSpPr>
      <xdr:spPr>
        <a:xfrm>
          <a:off x="11227917600" y="190500"/>
          <a:ext cx="7600950" cy="914401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107</xdr:row>
      <xdr:rowOff>84604</xdr:rowOff>
    </xdr:to>
    <xdr:sp macro="" textlink="">
      <xdr:nvSpPr>
        <xdr:cNvPr id="31" name="Rectangle 1">
          <a:extLst>
            <a:ext uri="{FF2B5EF4-FFF2-40B4-BE49-F238E27FC236}">
              <a16:creationId xmlns:a16="http://schemas.microsoft.com/office/drawing/2014/main" id="{9192A6D9-F257-4080-ACB8-024261424A3F}"/>
            </a:ext>
          </a:extLst>
        </xdr:cNvPr>
        <xdr:cNvSpPr/>
      </xdr:nvSpPr>
      <xdr:spPr>
        <a:xfrm flipH="1">
          <a:off x="11237594997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</xdr:col>
      <xdr:colOff>247650</xdr:colOff>
      <xdr:row>14</xdr:row>
      <xdr:rowOff>57150</xdr:rowOff>
    </xdr:from>
    <xdr:to>
      <xdr:col>3</xdr:col>
      <xdr:colOff>247650</xdr:colOff>
      <xdr:row>15</xdr:row>
      <xdr:rowOff>133350</xdr:rowOff>
    </xdr:to>
    <xdr:sp macro="" textlink="">
      <xdr:nvSpPr>
        <xdr:cNvPr id="13" name="מלבן: פינות מעוגלות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CC22FB-FAF9-4A16-AC0F-67BEF38AA067}"/>
            </a:ext>
          </a:extLst>
        </xdr:cNvPr>
        <xdr:cNvSpPr/>
      </xdr:nvSpPr>
      <xdr:spPr>
        <a:xfrm>
          <a:off x="11235556650" y="3124200"/>
          <a:ext cx="1143000" cy="257175"/>
        </a:xfrm>
        <a:prstGeom prst="roundRect">
          <a:avLst/>
        </a:prstGeom>
        <a:gradFill>
          <a:gsLst>
            <a:gs pos="100000">
              <a:srgbClr val="0070C0"/>
            </a:gs>
            <a:gs pos="0">
              <a:schemeClr val="accent3">
                <a:lumMod val="40000"/>
                <a:lumOff val="60000"/>
              </a:schemeClr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he-IL" sz="1100" b="1"/>
            <a:t>שלחו</a:t>
          </a:r>
          <a:r>
            <a:rPr lang="he-IL" sz="1100" b="1" baseline="0"/>
            <a:t> הודעה</a:t>
          </a:r>
          <a:endParaRPr lang="en-IL" sz="1100" b="1"/>
        </a:p>
      </xdr:txBody>
    </xdr:sp>
    <xdr:clientData/>
  </xdr:twoCellAnchor>
  <xdr:oneCellAnchor>
    <xdr:from>
      <xdr:col>3</xdr:col>
      <xdr:colOff>286247</xdr:colOff>
      <xdr:row>14</xdr:row>
      <xdr:rowOff>47625</xdr:rowOff>
    </xdr:from>
    <xdr:ext cx="285253" cy="266700"/>
    <xdr:pic>
      <xdr:nvPicPr>
        <xdr:cNvPr id="14" name="תמונה 13">
          <a:extLst>
            <a:ext uri="{FF2B5EF4-FFF2-40B4-BE49-F238E27FC236}">
              <a16:creationId xmlns:a16="http://schemas.microsoft.com/office/drawing/2014/main" id="{289A03CE-88B1-4590-A915-014347A1C4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208" t="6393" r="7280" b="5381"/>
        <a:stretch/>
      </xdr:blipFill>
      <xdr:spPr>
        <a:xfrm>
          <a:off x="11235232800" y="3114675"/>
          <a:ext cx="285253" cy="266700"/>
        </a:xfrm>
        <a:prstGeom prst="rect">
          <a:avLst/>
        </a:prstGeom>
      </xdr:spPr>
    </xdr:pic>
    <xdr:clientData/>
  </xdr:oneCellAnchor>
  <xdr:twoCellAnchor>
    <xdr:from>
      <xdr:col>1</xdr:col>
      <xdr:colOff>257175</xdr:colOff>
      <xdr:row>18</xdr:row>
      <xdr:rowOff>0</xdr:rowOff>
    </xdr:from>
    <xdr:to>
      <xdr:col>3</xdr:col>
      <xdr:colOff>257175</xdr:colOff>
      <xdr:row>19</xdr:row>
      <xdr:rowOff>0</xdr:rowOff>
    </xdr:to>
    <xdr:sp macro="" textlink="">
      <xdr:nvSpPr>
        <xdr:cNvPr id="15" name="מלבן: פינות מעוגלות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F80E295-746A-4EDA-91DF-A27423142509}"/>
            </a:ext>
          </a:extLst>
        </xdr:cNvPr>
        <xdr:cNvSpPr/>
      </xdr:nvSpPr>
      <xdr:spPr>
        <a:xfrm>
          <a:off x="11235547125" y="3876675"/>
          <a:ext cx="1143000" cy="276225"/>
        </a:xfrm>
        <a:prstGeom prst="roundRect">
          <a:avLst/>
        </a:prstGeom>
        <a:gradFill>
          <a:gsLst>
            <a:gs pos="100000">
              <a:srgbClr val="0070C0"/>
            </a:gs>
            <a:gs pos="0">
              <a:srgbClr val="CC0099"/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en-US" sz="1100" b="1"/>
            <a:t>excelwiz.co.il</a:t>
          </a:r>
          <a:endParaRPr lang="en-IL" sz="1100" b="1"/>
        </a:p>
      </xdr:txBody>
    </xdr:sp>
    <xdr:clientData/>
  </xdr:twoCellAnchor>
  <xdr:oneCellAnchor>
    <xdr:from>
      <xdr:col>1</xdr:col>
      <xdr:colOff>200025</xdr:colOff>
      <xdr:row>8</xdr:row>
      <xdr:rowOff>9525</xdr:rowOff>
    </xdr:from>
    <xdr:ext cx="238125" cy="238125"/>
    <xdr:pic>
      <xdr:nvPicPr>
        <xdr:cNvPr id="16" name="גרפיקה 15" descr="תיבת סימון עם v עם מילוי מלא">
          <a:extLst>
            <a:ext uri="{FF2B5EF4-FFF2-40B4-BE49-F238E27FC236}">
              <a16:creationId xmlns:a16="http://schemas.microsoft.com/office/drawing/2014/main" id="{6890E53E-A069-4BC9-87B0-19F45B5D1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1895475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9</xdr:row>
      <xdr:rowOff>9525</xdr:rowOff>
    </xdr:from>
    <xdr:ext cx="238125" cy="238125"/>
    <xdr:pic>
      <xdr:nvPicPr>
        <xdr:cNvPr id="17" name="גרפיקה 16" descr="תיבת סימון עם v עם מילוי מלא">
          <a:extLst>
            <a:ext uri="{FF2B5EF4-FFF2-40B4-BE49-F238E27FC236}">
              <a16:creationId xmlns:a16="http://schemas.microsoft.com/office/drawing/2014/main" id="{9A0D5549-2FB3-42D5-9C15-81D5EE4AA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09550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10</xdr:row>
      <xdr:rowOff>9525</xdr:rowOff>
    </xdr:from>
    <xdr:ext cx="238125" cy="238125"/>
    <xdr:pic>
      <xdr:nvPicPr>
        <xdr:cNvPr id="18" name="גרפיקה 17" descr="תיבת סימון עם v עם מילוי מלא">
          <a:extLst>
            <a:ext uri="{FF2B5EF4-FFF2-40B4-BE49-F238E27FC236}">
              <a16:creationId xmlns:a16="http://schemas.microsoft.com/office/drawing/2014/main" id="{CA7F44AD-C0B1-4D83-B754-418A44359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295525"/>
          <a:ext cx="238125" cy="238125"/>
        </a:xfrm>
        <a:prstGeom prst="rect">
          <a:avLst/>
        </a:prstGeom>
      </xdr:spPr>
    </xdr:pic>
    <xdr:clientData/>
  </xdr:oneCellAnchor>
  <xdr:twoCellAnchor editAs="absolute">
    <xdr:from>
      <xdr:col>0</xdr:col>
      <xdr:colOff>0</xdr:colOff>
      <xdr:row>15</xdr:row>
      <xdr:rowOff>238124</xdr:rowOff>
    </xdr:from>
    <xdr:to>
      <xdr:col>0</xdr:col>
      <xdr:colOff>1590674</xdr:colOff>
      <xdr:row>17</xdr:row>
      <xdr:rowOff>161924</xdr:rowOff>
    </xdr:to>
    <xdr:sp macro="" textlink="">
      <xdr:nvSpPr>
        <xdr:cNvPr id="19" name="Freeform: Shape 2">
          <a:extLst>
            <a:ext uri="{FF2B5EF4-FFF2-40B4-BE49-F238E27FC236}">
              <a16:creationId xmlns:a16="http://schemas.microsoft.com/office/drawing/2014/main" id="{B5870747-514B-44AC-9E75-ADE98509A41C}"/>
            </a:ext>
          </a:extLst>
        </xdr:cNvPr>
        <xdr:cNvSpPr/>
      </xdr:nvSpPr>
      <xdr:spPr>
        <a:xfrm flipH="1">
          <a:off x="11237556901" y="3486149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6</xdr:row>
      <xdr:rowOff>247650</xdr:rowOff>
    </xdr:from>
    <xdr:to>
      <xdr:col>0</xdr:col>
      <xdr:colOff>1600308</xdr:colOff>
      <xdr:row>8</xdr:row>
      <xdr:rowOff>152400</xdr:rowOff>
    </xdr:to>
    <xdr:sp macro="" textlink="">
      <xdr:nvSpPr>
        <xdr:cNvPr id="20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492F1BF-8C5B-4CA4-BF34-A05299DC79DE}"/>
            </a:ext>
          </a:extLst>
        </xdr:cNvPr>
        <xdr:cNvSpPr txBox="1"/>
      </xdr:nvSpPr>
      <xdr:spPr>
        <a:xfrm>
          <a:off x="1123754726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3</xdr:row>
      <xdr:rowOff>38100</xdr:rowOff>
    </xdr:from>
    <xdr:to>
      <xdr:col>0</xdr:col>
      <xdr:colOff>966376</xdr:colOff>
      <xdr:row>4</xdr:row>
      <xdr:rowOff>133350</xdr:rowOff>
    </xdr:to>
    <xdr:sp macro="" textlink="">
      <xdr:nvSpPr>
        <xdr:cNvPr id="21" name="Freeform: Shape 4">
          <a:extLst>
            <a:ext uri="{FF2B5EF4-FFF2-40B4-BE49-F238E27FC236}">
              <a16:creationId xmlns:a16="http://schemas.microsoft.com/office/drawing/2014/main" id="{E53C867A-E63E-465F-A5C5-7B801F9BD8A9}"/>
            </a:ext>
          </a:extLst>
        </xdr:cNvPr>
        <xdr:cNvSpPr/>
      </xdr:nvSpPr>
      <xdr:spPr>
        <a:xfrm>
          <a:off x="1123818119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15</xdr:row>
      <xdr:rowOff>190500</xdr:rowOff>
    </xdr:from>
    <xdr:to>
      <xdr:col>0</xdr:col>
      <xdr:colOff>1572490</xdr:colOff>
      <xdr:row>18</xdr:row>
      <xdr:rowOff>41909</xdr:rowOff>
    </xdr:to>
    <xdr:sp macro="" textlink="">
      <xdr:nvSpPr>
        <xdr:cNvPr id="22" name="TextBox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A7AF793-66CD-4B98-8F67-B0B6E227BF77}"/>
            </a:ext>
          </a:extLst>
        </xdr:cNvPr>
        <xdr:cNvSpPr txBox="1"/>
      </xdr:nvSpPr>
      <xdr:spPr>
        <a:xfrm>
          <a:off x="11237575085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219075</xdr:rowOff>
    </xdr:to>
    <xdr:sp macro="" textlink="">
      <xdr:nvSpPr>
        <xdr:cNvPr id="23" name="TextBox 21">
          <a:extLst>
            <a:ext uri="{FF2B5EF4-FFF2-40B4-BE49-F238E27FC236}">
              <a16:creationId xmlns:a16="http://schemas.microsoft.com/office/drawing/2014/main" id="{35DA1491-D310-4F2A-8071-B3AE32EBB5F5}"/>
            </a:ext>
          </a:extLst>
        </xdr:cNvPr>
        <xdr:cNvSpPr txBox="1"/>
      </xdr:nvSpPr>
      <xdr:spPr>
        <a:xfrm>
          <a:off x="1123757595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חוברת תרגילים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95249</xdr:rowOff>
    </xdr:from>
    <xdr:to>
      <xdr:col>0</xdr:col>
      <xdr:colOff>1504951</xdr:colOff>
      <xdr:row>3</xdr:row>
      <xdr:rowOff>19049</xdr:rowOff>
    </xdr:to>
    <xdr:sp macro="" textlink="">
      <xdr:nvSpPr>
        <xdr:cNvPr id="24" name="TextBox 22">
          <a:extLst>
            <a:ext uri="{FF2B5EF4-FFF2-40B4-BE49-F238E27FC236}">
              <a16:creationId xmlns:a16="http://schemas.microsoft.com/office/drawing/2014/main" id="{60E92301-70B8-4164-A83F-7AA90318FB1D}"/>
            </a:ext>
          </a:extLst>
        </xdr:cNvPr>
        <xdr:cNvSpPr txBox="1"/>
      </xdr:nvSpPr>
      <xdr:spPr>
        <a:xfrm>
          <a:off x="1123764262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5</xdr:row>
      <xdr:rowOff>9525</xdr:rowOff>
    </xdr:from>
    <xdr:to>
      <xdr:col>0</xdr:col>
      <xdr:colOff>1590783</xdr:colOff>
      <xdr:row>7</xdr:row>
      <xdr:rowOff>38100</xdr:rowOff>
    </xdr:to>
    <xdr:sp macro="" textlink="">
      <xdr:nvSpPr>
        <xdr:cNvPr id="25" name="TextBox 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300BA30-2F68-47C3-8629-B911499F028D}"/>
            </a:ext>
          </a:extLst>
        </xdr:cNvPr>
        <xdr:cNvSpPr txBox="1"/>
      </xdr:nvSpPr>
      <xdr:spPr>
        <a:xfrm>
          <a:off x="1123755679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8</xdr:row>
      <xdr:rowOff>114300</xdr:rowOff>
    </xdr:from>
    <xdr:to>
      <xdr:col>0</xdr:col>
      <xdr:colOff>1590784</xdr:colOff>
      <xdr:row>10</xdr:row>
      <xdr:rowOff>85725</xdr:rowOff>
    </xdr:to>
    <xdr:sp macro="" textlink="">
      <xdr:nvSpPr>
        <xdr:cNvPr id="26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6BF5101-ADB7-468D-8462-26397376C991}"/>
            </a:ext>
          </a:extLst>
        </xdr:cNvPr>
        <xdr:cNvSpPr txBox="1"/>
      </xdr:nvSpPr>
      <xdr:spPr>
        <a:xfrm>
          <a:off x="1123755679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38100</xdr:rowOff>
    </xdr:to>
    <xdr:sp macro="" textlink="">
      <xdr:nvSpPr>
        <xdr:cNvPr id="27" name="TextBox 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AB9FAB8-3433-482B-89E2-E54FFDE62DCB}"/>
            </a:ext>
          </a:extLst>
        </xdr:cNvPr>
        <xdr:cNvSpPr txBox="1"/>
      </xdr:nvSpPr>
      <xdr:spPr>
        <a:xfrm>
          <a:off x="1123755679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13</xdr:row>
      <xdr:rowOff>142875</xdr:rowOff>
    </xdr:from>
    <xdr:to>
      <xdr:col>0</xdr:col>
      <xdr:colOff>1590783</xdr:colOff>
      <xdr:row>16</xdr:row>
      <xdr:rowOff>9525</xdr:rowOff>
    </xdr:to>
    <xdr:sp macro="" textlink="">
      <xdr:nvSpPr>
        <xdr:cNvPr id="29" name="TextBox 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A03F39A-BED5-4FBD-A426-9495E64D46F7}"/>
            </a:ext>
          </a:extLst>
        </xdr:cNvPr>
        <xdr:cNvSpPr txBox="1"/>
      </xdr:nvSpPr>
      <xdr:spPr>
        <a:xfrm>
          <a:off x="1123755679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15</xdr:row>
      <xdr:rowOff>219074</xdr:rowOff>
    </xdr:from>
    <xdr:to>
      <xdr:col>0</xdr:col>
      <xdr:colOff>409575</xdr:colOff>
      <xdr:row>17</xdr:row>
      <xdr:rowOff>114298</xdr:rowOff>
    </xdr:to>
    <xdr:pic>
      <xdr:nvPicPr>
        <xdr:cNvPr id="30" name="גרפיקה 29" descr="שאלות קו מיתאר">
          <a:extLst>
            <a:ext uri="{FF2B5EF4-FFF2-40B4-BE49-F238E27FC236}">
              <a16:creationId xmlns:a16="http://schemas.microsoft.com/office/drawing/2014/main" id="{FFCA60D3-5FED-4BB6-8860-575C56659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1123873800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12</xdr:row>
      <xdr:rowOff>9525</xdr:rowOff>
    </xdr:from>
    <xdr:to>
      <xdr:col>0</xdr:col>
      <xdr:colOff>1590783</xdr:colOff>
      <xdr:row>14</xdr:row>
      <xdr:rowOff>9525</xdr:rowOff>
    </xdr:to>
    <xdr:sp macro="" textlink="">
      <xdr:nvSpPr>
        <xdr:cNvPr id="32" name="TextBox 3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BDBCDDC-C99C-4A94-9C43-2DADB08BE24D}"/>
            </a:ext>
          </a:extLst>
        </xdr:cNvPr>
        <xdr:cNvSpPr txBox="1"/>
      </xdr:nvSpPr>
      <xdr:spPr>
        <a:xfrm>
          <a:off x="11237556792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oneCellAnchor>
    <xdr:from>
      <xdr:col>1</xdr:col>
      <xdr:colOff>200025</xdr:colOff>
      <xdr:row>8</xdr:row>
      <xdr:rowOff>0</xdr:rowOff>
    </xdr:from>
    <xdr:ext cx="238125" cy="238125"/>
    <xdr:pic>
      <xdr:nvPicPr>
        <xdr:cNvPr id="2" name="גרפיקה 1" descr="תיבת סימון עם v עם מילוי מלא">
          <a:extLst>
            <a:ext uri="{FF2B5EF4-FFF2-40B4-BE49-F238E27FC236}">
              <a16:creationId xmlns:a16="http://schemas.microsoft.com/office/drawing/2014/main" id="{BEFC220D-C8BA-498E-B5BC-F26DBD04C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188595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9</xdr:row>
      <xdr:rowOff>9525</xdr:rowOff>
    </xdr:from>
    <xdr:ext cx="238125" cy="238125"/>
    <xdr:pic>
      <xdr:nvPicPr>
        <xdr:cNvPr id="3" name="גרפיקה 2" descr="תיבת סימון עם v עם מילוי מלא">
          <a:extLst>
            <a:ext uri="{FF2B5EF4-FFF2-40B4-BE49-F238E27FC236}">
              <a16:creationId xmlns:a16="http://schemas.microsoft.com/office/drawing/2014/main" id="{7626C4F5-BA08-4CF8-B0E0-BD8746552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09550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10</xdr:row>
      <xdr:rowOff>9525</xdr:rowOff>
    </xdr:from>
    <xdr:ext cx="238125" cy="238125"/>
    <xdr:pic>
      <xdr:nvPicPr>
        <xdr:cNvPr id="4" name="גרפיקה 3" descr="תיבת סימון עם v עם מילוי מלא">
          <a:extLst>
            <a:ext uri="{FF2B5EF4-FFF2-40B4-BE49-F238E27FC236}">
              <a16:creationId xmlns:a16="http://schemas.microsoft.com/office/drawing/2014/main" id="{C8E4379F-7C25-48F9-949E-422C482AF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295525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6</xdr:row>
      <xdr:rowOff>247650</xdr:rowOff>
    </xdr:from>
    <xdr:ext cx="238125" cy="238125"/>
    <xdr:pic>
      <xdr:nvPicPr>
        <xdr:cNvPr id="5" name="גרפיקה 4" descr="תיבת סימון עם v עם מילוי מלא">
          <a:extLst>
            <a:ext uri="{FF2B5EF4-FFF2-40B4-BE49-F238E27FC236}">
              <a16:creationId xmlns:a16="http://schemas.microsoft.com/office/drawing/2014/main" id="{7FC9869A-219B-492D-A306-A3F76D70A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1676400"/>
          <a:ext cx="238125" cy="238125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sam Totah" refreshedDate="45830.556443171299" createdVersion="8" refreshedVersion="8" minRefreshableVersion="3" recordCount="16" xr:uid="{648A7924-9BF8-4AFF-9B9E-C2163FF561E2}">
  <cacheSource type="worksheet">
    <worksheetSource ref="D15:G31" sheet="שאלה 4"/>
  </cacheSource>
  <cacheFields count="6">
    <cacheField name="תאריך" numFmtId="14">
      <sharedItems containsSemiMixedTypes="0" containsNonDate="0" containsDate="1" containsString="0" minDate="2025-01-10T00:00:00" maxDate="2025-02-26T00:00:00" count="15">
        <d v="2025-01-10T00:00:00"/>
        <d v="2025-01-12T00:00:00"/>
        <d v="2025-01-13T00:00:00"/>
        <d v="2025-01-15T00:00:00"/>
        <d v="2025-01-17T00:00:00"/>
        <d v="2025-01-22T00:00:00"/>
        <d v="2025-01-25T00:00:00"/>
        <d v="2025-02-05T00:00:00"/>
        <d v="2025-02-10T00:00:00"/>
        <d v="2025-02-12T00:00:00"/>
        <d v="2025-02-13T00:00:00"/>
        <d v="2025-02-15T00:00:00"/>
        <d v="2025-02-17T00:00:00"/>
        <d v="2025-02-22T00:00:00"/>
        <d v="2025-02-25T00:00:00"/>
      </sharedItems>
      <fieldGroup par="5"/>
    </cacheField>
    <cacheField name="קטגוריה" numFmtId="0">
      <sharedItems/>
    </cacheField>
    <cacheField name="סכום (₪)" numFmtId="0">
      <sharedItems containsSemiMixedTypes="0" containsString="0" containsNumber="1" containsInteger="1" minValue="-13000" maxValue="30000"/>
    </cacheField>
    <cacheField name="סוג תנועה" numFmtId="0">
      <sharedItems count="2">
        <s v="הכנסה"/>
        <s v="הוצאה"/>
      </sharedItems>
    </cacheField>
    <cacheField name="ימים (תאריך)" numFmtId="0" databaseField="0">
      <fieldGroup base="0">
        <rangePr groupBy="days" startDate="2025-01-10T00:00:00" endDate="2025-02-26T00:00:00"/>
        <groupItems count="368">
          <s v="&lt;10/01/2025"/>
          <s v="01-ינו"/>
          <s v="02-ינו"/>
          <s v="03-ינו"/>
          <s v="04-ינו"/>
          <s v="05-ינו"/>
          <s v="06-ינו"/>
          <s v="07-ינו"/>
          <s v="08-ינו"/>
          <s v="09-ינו"/>
          <s v="10-ינו"/>
          <s v="11-ינו"/>
          <s v="12-ינו"/>
          <s v="13-ינו"/>
          <s v="14-ינו"/>
          <s v="15-ינו"/>
          <s v="16-ינו"/>
          <s v="17-ינו"/>
          <s v="18-ינו"/>
          <s v="19-ינו"/>
          <s v="20-ינו"/>
          <s v="21-ינו"/>
          <s v="22-ינו"/>
          <s v="23-ינו"/>
          <s v="24-ינו"/>
          <s v="25-ינו"/>
          <s v="26-ינו"/>
          <s v="27-ינו"/>
          <s v="28-ינו"/>
          <s v="29-ינו"/>
          <s v="30-ינו"/>
          <s v="31-ינו"/>
          <s v="01-פבר"/>
          <s v="02-פבר"/>
          <s v="03-פבר"/>
          <s v="04-פבר"/>
          <s v="05-פבר"/>
          <s v="06-פבר"/>
          <s v="07-פבר"/>
          <s v="08-פבר"/>
          <s v="09-פבר"/>
          <s v="10-פבר"/>
          <s v="11-פבר"/>
          <s v="12-פבר"/>
          <s v="13-פבר"/>
          <s v="14-פבר"/>
          <s v="15-פבר"/>
          <s v="16-פבר"/>
          <s v="17-פבר"/>
          <s v="18-פבר"/>
          <s v="19-פבר"/>
          <s v="20-פבר"/>
          <s v="21-פבר"/>
          <s v="22-פבר"/>
          <s v="23-פבר"/>
          <s v="24-פבר"/>
          <s v="25-פבר"/>
          <s v="26-פבר"/>
          <s v="27-פבר"/>
          <s v="28-פבר"/>
          <s v="29-פבר"/>
          <s v="01-מרץ"/>
          <s v="02-מרץ"/>
          <s v="03-מרץ"/>
          <s v="04-מרץ"/>
          <s v="05-מרץ"/>
          <s v="06-מרץ"/>
          <s v="07-מרץ"/>
          <s v="08-מרץ"/>
          <s v="09-מרץ"/>
          <s v="10-מרץ"/>
          <s v="11-מרץ"/>
          <s v="12-מרץ"/>
          <s v="13-מרץ"/>
          <s v="14-מרץ"/>
          <s v="15-מרץ"/>
          <s v="16-מרץ"/>
          <s v="17-מרץ"/>
          <s v="18-מרץ"/>
          <s v="19-מרץ"/>
          <s v="20-מרץ"/>
          <s v="21-מרץ"/>
          <s v="22-מרץ"/>
          <s v="23-מרץ"/>
          <s v="24-מרץ"/>
          <s v="25-מרץ"/>
          <s v="26-מרץ"/>
          <s v="27-מרץ"/>
          <s v="28-מרץ"/>
          <s v="29-מרץ"/>
          <s v="30-מרץ"/>
          <s v="31-מרץ"/>
          <s v="01-אפר"/>
          <s v="02-אפר"/>
          <s v="03-אפר"/>
          <s v="04-אפר"/>
          <s v="05-אפר"/>
          <s v="06-אפר"/>
          <s v="07-אפר"/>
          <s v="08-אפר"/>
          <s v="09-אפר"/>
          <s v="10-אפר"/>
          <s v="11-אפר"/>
          <s v="12-אפר"/>
          <s v="13-אפר"/>
          <s v="14-אפר"/>
          <s v="15-אפר"/>
          <s v="16-אפר"/>
          <s v="17-אפר"/>
          <s v="18-אפר"/>
          <s v="19-אפר"/>
          <s v="20-אפר"/>
          <s v="21-אפר"/>
          <s v="22-אפר"/>
          <s v="23-אפר"/>
          <s v="24-אפר"/>
          <s v="25-אפר"/>
          <s v="26-אפר"/>
          <s v="27-אפר"/>
          <s v="28-אפר"/>
          <s v="29-אפר"/>
          <s v="30-אפר"/>
          <s v="01-מאי"/>
          <s v="02-מאי"/>
          <s v="03-מאי"/>
          <s v="04-מאי"/>
          <s v="05-מאי"/>
          <s v="06-מאי"/>
          <s v="07-מאי"/>
          <s v="08-מאי"/>
          <s v="09-מאי"/>
          <s v="10-מאי"/>
          <s v="11-מאי"/>
          <s v="12-מאי"/>
          <s v="13-מאי"/>
          <s v="14-מאי"/>
          <s v="15-מאי"/>
          <s v="16-מאי"/>
          <s v="17-מאי"/>
          <s v="18-מאי"/>
          <s v="19-מאי"/>
          <s v="20-מאי"/>
          <s v="21-מאי"/>
          <s v="22-מאי"/>
          <s v="23-מאי"/>
          <s v="24-מאי"/>
          <s v="25-מאי"/>
          <s v="26-מאי"/>
          <s v="27-מאי"/>
          <s v="28-מאי"/>
          <s v="29-מאי"/>
          <s v="30-מאי"/>
          <s v="31-מאי"/>
          <s v="01-יונ"/>
          <s v="02-יונ"/>
          <s v="03-יונ"/>
          <s v="04-יונ"/>
          <s v="05-יונ"/>
          <s v="06-יונ"/>
          <s v="07-יונ"/>
          <s v="08-יונ"/>
          <s v="09-יונ"/>
          <s v="10-יונ"/>
          <s v="11-יונ"/>
          <s v="12-יונ"/>
          <s v="13-יונ"/>
          <s v="14-יונ"/>
          <s v="15-יונ"/>
          <s v="16-יונ"/>
          <s v="17-יונ"/>
          <s v="18-יונ"/>
          <s v="19-יונ"/>
          <s v="20-יונ"/>
          <s v="21-יונ"/>
          <s v="22-יונ"/>
          <s v="23-יונ"/>
          <s v="24-יונ"/>
          <s v="25-יונ"/>
          <s v="26-יונ"/>
          <s v="27-יונ"/>
          <s v="28-יונ"/>
          <s v="29-יונ"/>
          <s v="30-יונ"/>
          <s v="01-יול"/>
          <s v="02-יול"/>
          <s v="03-יול"/>
          <s v="04-יול"/>
          <s v="05-יול"/>
          <s v="06-יול"/>
          <s v="07-יול"/>
          <s v="08-יול"/>
          <s v="09-יול"/>
          <s v="10-יול"/>
          <s v="11-יול"/>
          <s v="12-יול"/>
          <s v="13-יול"/>
          <s v="14-יול"/>
          <s v="15-יול"/>
          <s v="16-יול"/>
          <s v="17-יול"/>
          <s v="18-יול"/>
          <s v="19-יול"/>
          <s v="20-יול"/>
          <s v="21-יול"/>
          <s v="22-יול"/>
          <s v="23-יול"/>
          <s v="24-יול"/>
          <s v="25-יול"/>
          <s v="26-יול"/>
          <s v="27-יול"/>
          <s v="28-יול"/>
          <s v="29-יול"/>
          <s v="30-יול"/>
          <s v="31-יול"/>
          <s v="01-אוג"/>
          <s v="02-אוג"/>
          <s v="03-אוג"/>
          <s v="04-אוג"/>
          <s v="05-אוג"/>
          <s v="06-אוג"/>
          <s v="07-אוג"/>
          <s v="08-אוג"/>
          <s v="09-אוג"/>
          <s v="10-אוג"/>
          <s v="11-אוג"/>
          <s v="12-אוג"/>
          <s v="13-אוג"/>
          <s v="14-אוג"/>
          <s v="15-אוג"/>
          <s v="16-אוג"/>
          <s v="17-אוג"/>
          <s v="18-אוג"/>
          <s v="19-אוג"/>
          <s v="20-אוג"/>
          <s v="21-אוג"/>
          <s v="22-אוג"/>
          <s v="23-אוג"/>
          <s v="24-אוג"/>
          <s v="25-אוג"/>
          <s v="26-אוג"/>
          <s v="27-אוג"/>
          <s v="28-אוג"/>
          <s v="29-אוג"/>
          <s v="30-אוג"/>
          <s v="31-אוג"/>
          <s v="01-ספט"/>
          <s v="02-ספט"/>
          <s v="03-ספט"/>
          <s v="04-ספט"/>
          <s v="05-ספט"/>
          <s v="06-ספט"/>
          <s v="07-ספט"/>
          <s v="08-ספט"/>
          <s v="09-ספט"/>
          <s v="10-ספט"/>
          <s v="11-ספט"/>
          <s v="12-ספט"/>
          <s v="13-ספט"/>
          <s v="14-ספט"/>
          <s v="15-ספט"/>
          <s v="16-ספט"/>
          <s v="17-ספט"/>
          <s v="18-ספט"/>
          <s v="19-ספט"/>
          <s v="20-ספט"/>
          <s v="21-ספט"/>
          <s v="22-ספט"/>
          <s v="23-ספט"/>
          <s v="24-ספט"/>
          <s v="25-ספט"/>
          <s v="26-ספט"/>
          <s v="27-ספט"/>
          <s v="28-ספט"/>
          <s v="29-ספט"/>
          <s v="30-ספט"/>
          <s v="01-אוק"/>
          <s v="02-אוק"/>
          <s v="03-אוק"/>
          <s v="04-אוק"/>
          <s v="05-אוק"/>
          <s v="06-אוק"/>
          <s v="07-אוק"/>
          <s v="08-אוק"/>
          <s v="09-אוק"/>
          <s v="10-אוק"/>
          <s v="11-אוק"/>
          <s v="12-אוק"/>
          <s v="13-אוק"/>
          <s v="14-אוק"/>
          <s v="15-אוק"/>
          <s v="16-אוק"/>
          <s v="17-אוק"/>
          <s v="18-אוק"/>
          <s v="19-אוק"/>
          <s v="20-אוק"/>
          <s v="21-אוק"/>
          <s v="22-אוק"/>
          <s v="23-אוק"/>
          <s v="24-אוק"/>
          <s v="25-אוק"/>
          <s v="26-אוק"/>
          <s v="27-אוק"/>
          <s v="28-אוק"/>
          <s v="29-אוק"/>
          <s v="30-אוק"/>
          <s v="31-אוק"/>
          <s v="01-נוב"/>
          <s v="02-נוב"/>
          <s v="03-נוב"/>
          <s v="04-נוב"/>
          <s v="05-נוב"/>
          <s v="06-נוב"/>
          <s v="07-נוב"/>
          <s v="08-נוב"/>
          <s v="09-נוב"/>
          <s v="10-נוב"/>
          <s v="11-נוב"/>
          <s v="12-נוב"/>
          <s v="13-נוב"/>
          <s v="14-נוב"/>
          <s v="15-נוב"/>
          <s v="16-נוב"/>
          <s v="17-נוב"/>
          <s v="18-נוב"/>
          <s v="19-נוב"/>
          <s v="20-נוב"/>
          <s v="21-נוב"/>
          <s v="22-נוב"/>
          <s v="23-נוב"/>
          <s v="24-נוב"/>
          <s v="25-נוב"/>
          <s v="26-נוב"/>
          <s v="27-נוב"/>
          <s v="28-נוב"/>
          <s v="29-נוב"/>
          <s v="30-נוב"/>
          <s v="01-דצמ"/>
          <s v="02-דצמ"/>
          <s v="03-דצמ"/>
          <s v="04-דצמ"/>
          <s v="05-דצמ"/>
          <s v="06-דצמ"/>
          <s v="07-דצמ"/>
          <s v="08-דצמ"/>
          <s v="09-דצמ"/>
          <s v="10-דצמ"/>
          <s v="11-דצמ"/>
          <s v="12-דצמ"/>
          <s v="13-דצמ"/>
          <s v="14-דצמ"/>
          <s v="15-דצמ"/>
          <s v="16-דצמ"/>
          <s v="17-דצמ"/>
          <s v="18-דצמ"/>
          <s v="19-דצמ"/>
          <s v="20-דצמ"/>
          <s v="21-דצמ"/>
          <s v="22-דצמ"/>
          <s v="23-דצמ"/>
          <s v="24-דצמ"/>
          <s v="25-דצמ"/>
          <s v="26-דצמ"/>
          <s v="27-דצמ"/>
          <s v="28-דצמ"/>
          <s v="29-דצמ"/>
          <s v="30-דצמ"/>
          <s v="31-דצמ"/>
          <s v="&gt;26/02/2025"/>
        </groupItems>
      </fieldGroup>
    </cacheField>
    <cacheField name="חודשים (תאריך)" numFmtId="0" databaseField="0">
      <fieldGroup base="0">
        <rangePr groupBy="months" startDate="2025-01-10T00:00:00" endDate="2025-02-26T00:00:00"/>
        <groupItems count="14">
          <s v="&lt;10/01/2025"/>
          <s v="ינו"/>
          <s v="פבר"/>
          <s v="מרץ"/>
          <s v="אפר"/>
          <s v="מאי"/>
          <s v="יונ"/>
          <s v="יול"/>
          <s v="אוג"/>
          <s v="ספט"/>
          <s v="אוק"/>
          <s v="נוב"/>
          <s v="דצמ"/>
          <s v="&gt;26/0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s v="שירותים"/>
    <n v="10000"/>
    <x v="0"/>
  </r>
  <r>
    <x v="1"/>
    <s v="שכר עובדים"/>
    <n v="-12000"/>
    <x v="1"/>
  </r>
  <r>
    <x v="2"/>
    <s v="שכירות"/>
    <n v="-5000"/>
    <x v="1"/>
  </r>
  <r>
    <x v="3"/>
    <s v="מכירות"/>
    <n v="25000"/>
    <x v="0"/>
  </r>
  <r>
    <x v="3"/>
    <s v="תשלומים לספקים"/>
    <n v="-6000"/>
    <x v="1"/>
  </r>
  <r>
    <x v="4"/>
    <s v="שיווק ופרסום"/>
    <n v="-2000"/>
    <x v="1"/>
  </r>
  <r>
    <x v="5"/>
    <s v="הוצאות משרדיות"/>
    <n v="-1000"/>
    <x v="1"/>
  </r>
  <r>
    <x v="6"/>
    <s v="הוצאות אחרות"/>
    <n v="-1000"/>
    <x v="1"/>
  </r>
  <r>
    <x v="7"/>
    <s v="מכירות"/>
    <n v="30000"/>
    <x v="0"/>
  </r>
  <r>
    <x v="8"/>
    <s v="שירותים"/>
    <n v="12000"/>
    <x v="0"/>
  </r>
  <r>
    <x v="9"/>
    <s v="שכר עובדים"/>
    <n v="-13000"/>
    <x v="1"/>
  </r>
  <r>
    <x v="10"/>
    <s v="שכירות"/>
    <n v="-5000"/>
    <x v="1"/>
  </r>
  <r>
    <x v="11"/>
    <s v="תשלומים לספקים"/>
    <n v="-8000"/>
    <x v="1"/>
  </r>
  <r>
    <x v="12"/>
    <s v="שיווק ופרסום"/>
    <n v="-2500"/>
    <x v="1"/>
  </r>
  <r>
    <x v="13"/>
    <s v="הוצאות משרדיות"/>
    <n v="-1200"/>
    <x v="1"/>
  </r>
  <r>
    <x v="14"/>
    <s v="הוצאות אחרות"/>
    <n v="-150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4D1339-2D99-423B-A2DD-75714AAA96C7}" name="PivotTable1" cacheId="0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N24:AD28" firstHeaderRow="1" firstDataRow="2" firstDataCol="1"/>
  <pivotFields count="6">
    <pivotField axis="axisCol" numFmtId="14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dataField="1" showAll="0"/>
    <pivotField axis="axisRow" showAll="0">
      <items count="3">
        <item x="1"/>
        <item x="0"/>
        <item t="default"/>
      </items>
    </pivotField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0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colItems>
  <dataFields count="1">
    <dataField name="סכום של סכום (₪)" fld="2" baseField="0" baseItem="0" numFmtId="164"/>
  </dataFields>
  <formats count="12">
    <format dxfId="60">
      <pivotArea collapsedLevelsAreSubtotals="1" fieldPosition="0">
        <references count="2">
          <reference field="0" count="1" selected="0">
            <x v="0"/>
          </reference>
          <reference field="3" count="1">
            <x v="1"/>
          </reference>
        </references>
      </pivotArea>
    </format>
    <format dxfId="59">
      <pivotArea outline="0" collapsedLevelsAreSubtotals="1" fieldPosition="0"/>
    </format>
    <format dxfId="58">
      <pivotArea type="all" dataOnly="0" outline="0" fieldPosition="0"/>
    </format>
    <format dxfId="57">
      <pivotArea outline="0" collapsedLevelsAreSubtotals="1" fieldPosition="0"/>
    </format>
    <format dxfId="56">
      <pivotArea type="origin" dataOnly="0" labelOnly="1" outline="0" fieldPosition="0"/>
    </format>
    <format dxfId="55">
      <pivotArea field="0" type="button" dataOnly="0" labelOnly="1" outline="0" axis="axisCol" fieldPosition="0"/>
    </format>
    <format dxfId="54">
      <pivotArea type="topRight" dataOnly="0" labelOnly="1" outline="0" fieldPosition="0"/>
    </format>
    <format dxfId="53">
      <pivotArea field="3" type="button" dataOnly="0" labelOnly="1" outline="0" axis="axisRow" fieldPosition="0"/>
    </format>
    <format dxfId="52">
      <pivotArea dataOnly="0" labelOnly="1" fieldPosition="0">
        <references count="1">
          <reference field="3" count="0"/>
        </references>
      </pivotArea>
    </format>
    <format dxfId="51">
      <pivotArea dataOnly="0" labelOnly="1" grandRow="1" outline="0" fieldPosition="0"/>
    </format>
    <format dxfId="50">
      <pivotArea dataOnly="0" labelOnly="1" fieldPosition="0">
        <references count="1">
          <reference field="0" count="0"/>
        </references>
      </pivotArea>
    </format>
    <format dxfId="49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">
  <a r="1" c="39">
    <v t="i">2</v>
    <v t="i">3</v>
    <v t="i">4</v>
    <v t="i">5</v>
    <v t="i">6</v>
    <v t="i">9</v>
    <v t="i">10</v>
    <v t="i">11</v>
    <v t="i">12</v>
    <v t="i">13</v>
    <v t="i">17</v>
    <v t="i">18</v>
    <v t="i">19</v>
    <v t="i">20</v>
    <v t="i">23</v>
    <v t="i">24</v>
    <v t="i">25</v>
    <v t="i">26</v>
    <v t="i">27</v>
    <v t="i">30</v>
    <v t="i">31</v>
    <v t="i">32</v>
    <v t="i">33</v>
    <v t="i">34</v>
    <v t="i">37</v>
    <v t="i">38</v>
    <v t="i">39</v>
    <v t="i">40</v>
    <v t="i">41</v>
    <v t="i">44</v>
    <v t="i">45</v>
    <v t="i">46</v>
    <v t="i">47</v>
    <v t="i">48</v>
    <v t="i">52</v>
    <v t="i">53</v>
    <v t="i">54</v>
    <v t="i">55</v>
    <v t="i">58</v>
  </a>
  <a r="1" c="39">
    <v>334.75</v>
    <v>329.01</v>
    <v>316.38</v>
    <v>313.88</v>
    <v>314.04000000000002</v>
    <v>314.27</v>
    <v>314.98</v>
    <v>318.27</v>
    <v>304.8</v>
    <v>310.2</v>
    <v>302.64999999999998</v>
    <v>303.33</v>
    <v>301.60000000000002</v>
    <v>296.02999999999997</v>
    <v>296.37</v>
    <v>288.49</v>
    <v>296.70999999999998</v>
    <v>299.83999999999997</v>
    <v>308.26</v>
    <v>310.98</v>
    <v>308.76</v>
    <v>313.45999999999998</v>
    <v>301.25</v>
    <v>305.94</v>
    <v>300.95</v>
    <v>304.56</v>
    <v>311.20999999999998</v>
    <v>302.38</v>
    <v>295.04000000000002</v>
    <v>295</v>
    <v>300.47000000000003</v>
    <v>299.5</v>
    <v>290.73</v>
    <v>287.93</v>
    <v>287.72000000000003</v>
    <v>280.27</v>
    <v>294.58999999999997</v>
    <v>297.31</v>
    <v>298.79000000000002</v>
  </a>
  <a r="1" c="39">
    <v>182.01</v>
    <v>179.7</v>
    <v>174.92</v>
    <v>172</v>
    <v>172.17</v>
    <v>172.19</v>
    <v>175.08</v>
    <v>175.53</v>
    <v>172.19</v>
    <v>173.07</v>
    <v>169.8</v>
    <v>166.23</v>
    <v>164.51</v>
    <v>162.41</v>
    <v>161.62</v>
    <v>159.78</v>
    <v>159.69</v>
    <v>159.22</v>
    <v>170.33</v>
    <v>174.78</v>
    <v>174.61</v>
    <v>175.84</v>
    <v>172.9</v>
    <v>172.39</v>
    <v>171.66</v>
    <v>174.83</v>
    <v>176.28</v>
    <v>172.12</v>
    <v>168.64</v>
    <v>168.88</v>
    <v>172.79</v>
    <v>172.55</v>
    <v>168.88</v>
    <v>167.3</v>
    <v>164.32</v>
    <v>160.07</v>
    <v>162.74</v>
    <v>164.85</v>
    <v>165.12</v>
  </a>
</arrayData>
</file>

<file path=xl/richData/rdrichvalue.xml><?xml version="1.0" encoding="utf-8"?>
<rvData xmlns="http://schemas.microsoft.com/office/spreadsheetml/2017/richdata" count="117">
  <rv s="0">
    <fb>44564</fb>
    <v>0</v>
  </rv>
  <rv s="0">
    <fb>334.75</fb>
    <v>1</v>
  </rv>
  <rv s="0">
    <fb>182.01</fb>
    <v>1</v>
  </rv>
  <rv s="0">
    <fb>44565</fb>
    <v>0</v>
  </rv>
  <rv s="0">
    <fb>329.01</fb>
    <v>1</v>
  </rv>
  <rv s="0">
    <fb>179.7</fb>
    <v>1</v>
  </rv>
  <rv s="0">
    <fb>44566</fb>
    <v>0</v>
  </rv>
  <rv s="0">
    <fb>316.38</fb>
    <v>1</v>
  </rv>
  <rv s="0">
    <fb>174.92</fb>
    <v>1</v>
  </rv>
  <rv s="0">
    <fb>44567</fb>
    <v>0</v>
  </rv>
  <rv s="0">
    <fb>313.88</fb>
    <v>1</v>
  </rv>
  <rv s="0">
    <fb>172</fb>
    <v>1</v>
  </rv>
  <rv s="0">
    <fb>44568</fb>
    <v>0</v>
  </rv>
  <rv s="0">
    <fb>314.04000000000002</fb>
    <v>1</v>
  </rv>
  <rv s="0">
    <fb>172.17</fb>
    <v>1</v>
  </rv>
  <rv s="0">
    <fb>44571</fb>
    <v>0</v>
  </rv>
  <rv s="0">
    <fb>314.27</fb>
    <v>1</v>
  </rv>
  <rv s="0">
    <fb>172.19</fb>
    <v>1</v>
  </rv>
  <rv s="0">
    <fb>44572</fb>
    <v>0</v>
  </rv>
  <rv s="0">
    <fb>314.98</fb>
    <v>1</v>
  </rv>
  <rv s="0">
    <fb>175.08</fb>
    <v>1</v>
  </rv>
  <rv s="0">
    <fb>44573</fb>
    <v>0</v>
  </rv>
  <rv s="0">
    <fb>318.27</fb>
    <v>1</v>
  </rv>
  <rv s="0">
    <fb>175.53</fb>
    <v>1</v>
  </rv>
  <rv s="0">
    <fb>44574</fb>
    <v>0</v>
  </rv>
  <rv s="0">
    <fb>304.8</fb>
    <v>1</v>
  </rv>
  <rv s="0">
    <fb>44575</fb>
    <v>0</v>
  </rv>
  <rv s="0">
    <fb>310.2</fb>
    <v>1</v>
  </rv>
  <rv s="0">
    <fb>173.07</fb>
    <v>1</v>
  </rv>
  <rv s="0">
    <fb>44579</fb>
    <v>0</v>
  </rv>
  <rv s="0">
    <fb>302.64999999999998</fb>
    <v>1</v>
  </rv>
  <rv s="0">
    <fb>169.8</fb>
    <v>1</v>
  </rv>
  <rv s="0">
    <fb>44580</fb>
    <v>0</v>
  </rv>
  <rv s="0">
    <fb>303.33</fb>
    <v>1</v>
  </rv>
  <rv s="0">
    <fb>166.23</fb>
    <v>1</v>
  </rv>
  <rv s="0">
    <fb>44581</fb>
    <v>0</v>
  </rv>
  <rv s="0">
    <fb>301.60000000000002</fb>
    <v>1</v>
  </rv>
  <rv s="0">
    <fb>164.51</fb>
    <v>1</v>
  </rv>
  <rv s="0">
    <fb>44582</fb>
    <v>0</v>
  </rv>
  <rv s="0">
    <fb>296.02999999999997</fb>
    <v>1</v>
  </rv>
  <rv s="0">
    <fb>162.41</fb>
    <v>1</v>
  </rv>
  <rv s="0">
    <fb>44585</fb>
    <v>0</v>
  </rv>
  <rv s="0">
    <fb>296.37</fb>
    <v>1</v>
  </rv>
  <rv s="0">
    <fb>161.62</fb>
    <v>1</v>
  </rv>
  <rv s="0">
    <fb>44586</fb>
    <v>0</v>
  </rv>
  <rv s="0">
    <fb>288.49</fb>
    <v>1</v>
  </rv>
  <rv s="0">
    <fb>159.78</fb>
    <v>1</v>
  </rv>
  <rv s="0">
    <fb>44587</fb>
    <v>0</v>
  </rv>
  <rv s="0">
    <fb>296.70999999999998</fb>
    <v>1</v>
  </rv>
  <rv s="0">
    <fb>159.69</fb>
    <v>1</v>
  </rv>
  <rv s="0">
    <fb>44588</fb>
    <v>0</v>
  </rv>
  <rv s="0">
    <fb>299.83999999999997</fb>
    <v>1</v>
  </rv>
  <rv s="0">
    <fb>159.22</fb>
    <v>1</v>
  </rv>
  <rv s="0">
    <fb>44589</fb>
    <v>0</v>
  </rv>
  <rv s="0">
    <fb>308.26</fb>
    <v>1</v>
  </rv>
  <rv s="0">
    <fb>170.33</fb>
    <v>1</v>
  </rv>
  <rv s="0">
    <fb>44592</fb>
    <v>0</v>
  </rv>
  <rv s="0">
    <fb>310.98</fb>
    <v>1</v>
  </rv>
  <rv s="0">
    <fb>174.78</fb>
    <v>1</v>
  </rv>
  <rv s="0">
    <fb>44593</fb>
    <v>0</v>
  </rv>
  <rv s="0">
    <fb>308.76</fb>
    <v>1</v>
  </rv>
  <rv s="0">
    <fb>174.61</fb>
    <v>1</v>
  </rv>
  <rv s="0">
    <fb>44594</fb>
    <v>0</v>
  </rv>
  <rv s="0">
    <fb>313.45999999999998</fb>
    <v>1</v>
  </rv>
  <rv s="0">
    <fb>175.84</fb>
    <v>1</v>
  </rv>
  <rv s="0">
    <fb>44595</fb>
    <v>0</v>
  </rv>
  <rv s="0">
    <fb>301.25</fb>
    <v>1</v>
  </rv>
  <rv s="0">
    <fb>172.9</fb>
    <v>1</v>
  </rv>
  <rv s="0">
    <fb>44596</fb>
    <v>0</v>
  </rv>
  <rv s="0">
    <fb>305.94</fb>
    <v>1</v>
  </rv>
  <rv s="0">
    <fb>172.39</fb>
    <v>1</v>
  </rv>
  <rv s="0">
    <fb>44599</fb>
    <v>0</v>
  </rv>
  <rv s="0">
    <fb>300.95</fb>
    <v>1</v>
  </rv>
  <rv s="0">
    <fb>171.66</fb>
    <v>1</v>
  </rv>
  <rv s="0">
    <fb>44600</fb>
    <v>0</v>
  </rv>
  <rv s="0">
    <fb>304.56</fb>
    <v>1</v>
  </rv>
  <rv s="0">
    <fb>174.83</fb>
    <v>1</v>
  </rv>
  <rv s="0">
    <fb>44601</fb>
    <v>0</v>
  </rv>
  <rv s="0">
    <fb>311.20999999999998</fb>
    <v>1</v>
  </rv>
  <rv s="0">
    <fb>176.28</fb>
    <v>1</v>
  </rv>
  <rv s="0">
    <fb>44602</fb>
    <v>0</v>
  </rv>
  <rv s="0">
    <fb>302.38</fb>
    <v>1</v>
  </rv>
  <rv s="0">
    <fb>172.12</fb>
    <v>1</v>
  </rv>
  <rv s="0">
    <fb>44603</fb>
    <v>0</v>
  </rv>
  <rv s="0">
    <fb>295.04000000000002</fb>
    <v>1</v>
  </rv>
  <rv s="0">
    <fb>168.64</fb>
    <v>1</v>
  </rv>
  <rv s="0">
    <fb>44606</fb>
    <v>0</v>
  </rv>
  <rv s="0">
    <fb>295</fb>
    <v>1</v>
  </rv>
  <rv s="0">
    <fb>168.88</fb>
    <v>1</v>
  </rv>
  <rv s="0">
    <fb>44607</fb>
    <v>0</v>
  </rv>
  <rv s="0">
    <fb>300.47000000000003</fb>
    <v>1</v>
  </rv>
  <rv s="0">
    <fb>172.79</fb>
    <v>1</v>
  </rv>
  <rv s="0">
    <fb>44608</fb>
    <v>0</v>
  </rv>
  <rv s="0">
    <fb>299.5</fb>
    <v>1</v>
  </rv>
  <rv s="0">
    <fb>172.55</fb>
    <v>1</v>
  </rv>
  <rv s="0">
    <fb>44609</fb>
    <v>0</v>
  </rv>
  <rv s="0">
    <fb>290.73</fb>
    <v>1</v>
  </rv>
  <rv s="0">
    <fb>44610</fb>
    <v>0</v>
  </rv>
  <rv s="0">
    <fb>287.93</fb>
    <v>1</v>
  </rv>
  <rv s="0">
    <fb>167.3</fb>
    <v>1</v>
  </rv>
  <rv s="0">
    <fb>44614</fb>
    <v>0</v>
  </rv>
  <rv s="0">
    <fb>287.72000000000003</fb>
    <v>1</v>
  </rv>
  <rv s="0">
    <fb>164.32</fb>
    <v>1</v>
  </rv>
  <rv s="0">
    <fb>44615</fb>
    <v>0</v>
  </rv>
  <rv s="0">
    <fb>280.27</fb>
    <v>1</v>
  </rv>
  <rv s="0">
    <fb>160.07</fb>
    <v>1</v>
  </rv>
  <rv s="0">
    <fb>44616</fb>
    <v>0</v>
  </rv>
  <rv s="0">
    <fb>294.58999999999997</fb>
    <v>1</v>
  </rv>
  <rv s="0">
    <fb>162.74</fb>
    <v>1</v>
  </rv>
  <rv s="0">
    <fb>44617</fb>
    <v>0</v>
  </rv>
  <rv s="0">
    <fb>297.31</fb>
    <v>1</v>
  </rv>
  <rv s="0">
    <fb>164.85</fb>
    <v>1</v>
  </rv>
  <rv s="0">
    <fb>44620</fb>
    <v>0</v>
  </rv>
  <rv s="0">
    <fb>298.79000000000002</fb>
    <v>1</v>
  </rv>
  <rv s="0">
    <fb>165.12</fb>
    <v>1</v>
  </rv>
  <rv s="1">
    <v>2</v>
    <v>MSFT</v>
    <v>Daily</v>
    <v>44562</v>
    <v>44620</v>
    <v>0</v>
    <v>1</v>
    <v>637816032000000000,638861267729243297,0</v>
    <v>0</v>
    <v>a1xzim</v>
    <v>XNAS:MSFT</v>
    <v>1</v>
  </rv>
  <rv s="1">
    <v>2</v>
    <v>AAPL</v>
    <v>Daily</v>
    <v>44562</v>
    <v>44620</v>
    <v>0</v>
    <v>1</v>
    <v>637816032000000000,638861269003491576,0</v>
    <v>0</v>
    <v>a1mou2</v>
    <v>XNAS:AAPL</v>
    <v>2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dd/mm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DDBA975-294D-4A83-8FAD-A3481702D4FC}" name="טבלה3" displayName="טבלה3" ref="D15:K22" totalsRowCount="1" headerRowDxfId="80" dataDxfId="78" headerRowBorderDxfId="79" tableBorderDxfId="77">
  <autoFilter ref="D15:K21" xr:uid="{2DDBA975-294D-4A83-8FAD-A3481702D4FC}"/>
  <tableColumns count="8">
    <tableColumn id="1" xr3:uid="{363BE532-9E41-485C-B33B-AE6563C6594D}" name="חודש" totalsRowLabel="סה&quot;כ" dataDxfId="76" totalsRowDxfId="75"/>
    <tableColumn id="2" xr3:uid="{B3DCEB6D-8E21-4E54-ACBD-484AB9B05795}" name="הכנסות" totalsRowFunction="sum" dataDxfId="74" totalsRowDxfId="73"/>
    <tableColumn id="3" xr3:uid="{A1EA8441-4791-4876-839F-8E66F64787F2}" name="הוצאות קבועות" totalsRowFunction="sum" dataDxfId="72" totalsRowDxfId="71"/>
    <tableColumn id="4" xr3:uid="{F579E7AA-1E21-48D7-8C38-A70518D4B5C7}" name="הוצאות משתנות" totalsRowFunction="sum" dataDxfId="70" totalsRowDxfId="69"/>
    <tableColumn id="5" xr3:uid="{E9255EC9-AFB5-4F8C-B3F6-E905A0116F6D}" name="רווח גולמי" totalsRowFunction="sum" dataDxfId="68" totalsRowDxfId="67">
      <calculatedColumnFormula>טבלה3[[#This Row],[הכנסות]]-טבלה3[[#This Row],[הוצאות משתנות]]</calculatedColumnFormula>
    </tableColumn>
    <tableColumn id="6" xr3:uid="{C9C87B63-0D76-4B6B-AEF0-6C54D2873E93}" name="% רווח גולמי" totalsRowFunction="custom" dataDxfId="66" totalsRowDxfId="65" dataCellStyle="Percent" totalsRowCellStyle="Percent">
      <calculatedColumnFormula>טבלה3[[#This Row],[רווח גולמי]]/טבלה3[[#This Row],[הכנסות]]</calculatedColumnFormula>
      <totalsRowFormula>טבלה3[[#Totals],[רווח גולמי]]/טבלה3[[#Totals],[הכנסות]]</totalsRowFormula>
    </tableColumn>
    <tableColumn id="7" xr3:uid="{8AB5F9B8-F22D-49E4-95E5-673B80AF0E8E}" name="רווח תפעולי" totalsRowFunction="sum" dataDxfId="64" totalsRowDxfId="63" dataCellStyle="Normal 2">
      <calculatedColumnFormula>טבלה3[[#This Row],[רווח גולמי]]-טבלה3[[#This Row],[הוצאות קבועות]]</calculatedColumnFormula>
    </tableColumn>
    <tableColumn id="8" xr3:uid="{6C76D40D-A824-4F9F-859A-8CF348C01DAA}" name="רווח תפעולי %" totalsRowFunction="custom" dataDxfId="62" totalsRowDxfId="61" dataCellStyle="Percent">
      <calculatedColumnFormula>טבלה3[[#This Row],[רווח תפעולי]]/טבלה3[[#This Row],[הכנסות]]</calculatedColumnFormula>
      <totalsRowFormula>טבלה3[[#Totals],[רווח תפעולי]]/טבלה3[[#Totals],[הכנסות]]</totalsRowFormula>
    </tableColumn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E13D04-AF01-43ED-9764-E87A106FAF8D}" name="טבלה2" displayName="טבלה2" ref="Q6:AI2005" totalsRowShown="0">
  <autoFilter ref="Q6:AI2005" xr:uid="{2CE13D04-AF01-43ED-9764-E87A106FAF8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1CD01C85-D8A9-478E-90EB-DC4BF31044ED}" name="מספר רכב"/>
    <tableColumn id="2" xr3:uid="{FCE3B527-EBC9-4D4A-ADE7-492D02BCA87C}" name="קוד יצרן"/>
    <tableColumn id="3" xr3:uid="{EFC10119-CD2A-4C1D-9D89-26C321BD3963}" name="יצרן"/>
    <tableColumn id="4" xr3:uid="{C349D9BE-B181-4AC7-A86B-8DC95F1A83EC}" name="שם דגם"/>
    <tableColumn id="5" xr3:uid="{E3691D5C-7B78-487C-A882-E37448A1662F}" name="רמת גימור"/>
    <tableColumn id="6" xr3:uid="{06792056-4952-4AB7-8C23-039E0FA00056}" name="קבוצת זיהום"/>
    <tableColumn id="7" xr3:uid="{BF75166F-B252-4CAA-BC93-7C1763D73CF1}" name="שנת יצור"/>
    <tableColumn id="19" xr3:uid="{A72199BB-A3AE-40B9-A84C-8C0E88A0F677}" name="גיל הרכב" dataDxfId="48">
      <calculatedColumnFormula>2025-טבלה2[[#This Row],[שנת יצור]]</calculatedColumnFormula>
    </tableColumn>
    <tableColumn id="8" xr3:uid="{36291034-8D94-4564-A5EF-E0267F4B1912}" name="תאריך טסט אחרון" dataDxfId="47"/>
    <tableColumn id="9" xr3:uid="{8B4144D0-C67F-4B57-9FA0-180322075DB8}" name="תאריך תוקף" dataDxfId="46"/>
    <tableColumn id="10" xr3:uid="{74DEC678-398C-4F49-B777-D1A941B16407}" name="צבע רכב"/>
    <tableColumn id="11" xr3:uid="{0F57E332-0C0D-4418-9E5B-36648D5B9637}" name="שם מסחרי"/>
    <tableColumn id="12" xr3:uid="{C868BA77-DF1D-49B4-9CB0-F41CFF7FA7C4}" name="מספר ספרות" dataDxfId="45">
      <calculatedColumnFormula>LEN(טבלה2[[#This Row],[מספר רכב]])</calculatedColumnFormula>
    </tableColumn>
    <tableColumn id="13" xr3:uid="{27EC3B57-E2D7-4129-A982-D317C4616BB0}" name="חלק ימני" dataDxfId="44">
      <calculatedColumnFormula>RIGHT(טבלה2[[#This Row],[מספר רכב]],טבלה2[[#This Row],[ספרות בצדדים]])</calculatedColumnFormula>
    </tableColumn>
    <tableColumn id="14" xr3:uid="{B08DFD7F-DC68-4BA4-BCA4-AC17995A1CB4}" name="אמצע" dataDxfId="43">
      <calculatedColumnFormula>MID(טבלה2[[#This Row],[מספר רכב]],טבלה2[[#This Row],[ספרות בצדדים]]+1,טבלה2[[#This Row],[ספרות באמצע]])</calculatedColumnFormula>
    </tableColumn>
    <tableColumn id="15" xr3:uid="{558DFB4D-2113-410D-BDA2-C2A585F5D1DA}" name="חלק שמאלי" dataDxfId="42">
      <calculatedColumnFormula>MID(טבלה2[[#This Row],[מספר רכב]],1,טבלה2[[#This Row],[ספרות בצדדים]])</calculatedColumnFormula>
    </tableColumn>
    <tableColumn id="16" xr3:uid="{8F4B4E74-BD19-4196-817F-4A41788685EB}" name="כל המספר" dataDxfId="41">
      <calculatedColumnFormula>CONCATENATE(טבלה2[[#This Row],[חלק שמאלי]],"-",טבלה2[[#This Row],[אמצע]],"-",טבלה2[[#This Row],[חלק ימני]])</calculatedColumnFormula>
    </tableColumn>
    <tableColumn id="17" xr3:uid="{26A9A1EF-3616-409A-9F47-95BDEF21F1F7}" name="ספרות באמצע" dataDxfId="40">
      <calculatedColumnFormula>IF(טבלה2[[#This Row],[מספר ספרות]]=7,3,2)</calculatedColumnFormula>
    </tableColumn>
    <tableColumn id="18" xr3:uid="{F6E87B94-2705-4D28-874C-64F7B743CA77}" name="ספרות בצדדים" dataDxfId="39">
      <calculatedColumnFormula>IF(טבלה2[[#This Row],[מספר ספרות]]=7,2,3)</calculatedColumnFormula>
    </tableColumn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F82D89-3D4E-49A0-A18E-C0206D020F88}" name="טבלה4" displayName="טבלה4" ref="D28:F104" totalsRowShown="0" dataCellStyle="Normal 2">
  <autoFilter ref="D28:F104" xr:uid="{79F82D89-3D4E-49A0-A18E-C0206D020F88}">
    <filterColumn colId="0" hiddenButton="1"/>
    <filterColumn colId="1" hiddenButton="1"/>
    <filterColumn colId="2" hiddenButton="1"/>
  </autoFilter>
  <tableColumns count="3">
    <tableColumn id="1" xr3:uid="{54B78BF8-93D2-4935-B983-6D7C866E61E6}" name="יצרן" dataCellStyle="Normal 2"/>
    <tableColumn id="2" xr3:uid="{C4E1AE89-B09F-4335-99C6-47E8E05F4953}" name="מספר רכבים" dataDxfId="38" dataCellStyle="Normal 2">
      <calculatedColumnFormula>COUNTIF(טבלה2[יצרן],טבלה4[[#This Row],[יצרן]])</calculatedColumnFormula>
    </tableColumn>
    <tableColumn id="3" xr3:uid="{956843DC-3945-4214-9358-A657DE328EF4}" name="גיל ממוצע" dataDxfId="37" dataCellStyle="Normal 2">
      <calculatedColumnFormula>AVERAGEIF(טבלה2[יצרן],טבלה4[[#This Row],[יצרן]],טבלה2[גיל הרכב])</calculatedColumnFormula>
    </tableColumn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excelwiz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105C0-0A08-4925-B3F1-D6D3EDCA8A55}">
  <sheetPr>
    <tabColor theme="1" tint="0.249977111117893"/>
  </sheetPr>
  <dimension ref="B2:Q21"/>
  <sheetViews>
    <sheetView showGridLines="0" rightToLeft="1" tabSelected="1" workbookViewId="0">
      <selection activeCell="C12" sqref="C12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12" width="10.625" style="2" customWidth="1"/>
    <col min="13" max="16384" width="9" style="2"/>
  </cols>
  <sheetData>
    <row r="2" spans="2:17" ht="72" customHeight="1" x14ac:dyDescent="0.25">
      <c r="B2" s="25" t="s">
        <v>28</v>
      </c>
      <c r="C2" s="111" t="s">
        <v>1123</v>
      </c>
      <c r="D2" s="111"/>
      <c r="E2" s="111"/>
      <c r="F2" s="111"/>
      <c r="G2" s="111"/>
      <c r="H2" s="111"/>
      <c r="I2" s="111"/>
      <c r="J2" s="111"/>
      <c r="K2" s="111"/>
      <c r="L2" s="111"/>
    </row>
    <row r="3" spans="2:17" x14ac:dyDescent="0.25">
      <c r="C3" s="5"/>
      <c r="D3" s="17"/>
      <c r="E3" s="5"/>
      <c r="F3" s="5"/>
      <c r="G3" s="5"/>
      <c r="H3" s="5"/>
      <c r="I3" s="5"/>
    </row>
    <row r="4" spans="2:17" ht="15" customHeight="1" x14ac:dyDescent="0.25">
      <c r="B4" s="110" t="s">
        <v>29</v>
      </c>
      <c r="C4" s="110"/>
      <c r="D4" s="110"/>
      <c r="E4" s="110"/>
      <c r="F4" s="110"/>
      <c r="G4" s="5"/>
      <c r="H4" s="5"/>
      <c r="I4" s="5"/>
      <c r="Q4" s="38"/>
    </row>
    <row r="5" spans="2:17" x14ac:dyDescent="0.25">
      <c r="B5"/>
      <c r="C5"/>
      <c r="D5"/>
      <c r="E5"/>
      <c r="F5"/>
      <c r="G5"/>
      <c r="H5"/>
      <c r="I5"/>
      <c r="J5"/>
      <c r="K5"/>
      <c r="L5"/>
      <c r="M5"/>
    </row>
    <row r="6" spans="2:17" ht="32.25" customHeight="1" x14ac:dyDescent="0.25">
      <c r="B6" s="44">
        <v>1</v>
      </c>
      <c r="C6" s="45" t="s">
        <v>1119</v>
      </c>
      <c r="D6" s="45"/>
      <c r="E6" s="46"/>
      <c r="F6" s="46"/>
      <c r="G6" s="47" t="s">
        <v>0</v>
      </c>
      <c r="H6" s="47"/>
      <c r="I6" s="47"/>
      <c r="J6" s="47"/>
      <c r="K6" s="47"/>
      <c r="L6" s="47"/>
      <c r="M6" s="47"/>
    </row>
    <row r="7" spans="2:17" ht="32.25" customHeight="1" x14ac:dyDescent="0.25">
      <c r="B7" s="44">
        <v>2</v>
      </c>
      <c r="C7" s="45" t="s">
        <v>1</v>
      </c>
      <c r="D7" s="45"/>
      <c r="E7" s="46"/>
      <c r="F7" s="46"/>
      <c r="G7" s="47" t="s">
        <v>2</v>
      </c>
      <c r="H7" s="47"/>
      <c r="I7" s="47"/>
      <c r="J7" s="47"/>
      <c r="K7" s="47"/>
      <c r="L7" s="47"/>
      <c r="M7" s="47"/>
      <c r="Q7"/>
    </row>
    <row r="8" spans="2:17" ht="32.25" customHeight="1" x14ac:dyDescent="0.25">
      <c r="B8" s="44">
        <v>3</v>
      </c>
      <c r="C8" s="45" t="s">
        <v>1120</v>
      </c>
      <c r="D8" s="45"/>
      <c r="E8" s="46"/>
      <c r="F8" s="46"/>
      <c r="G8" s="47" t="s">
        <v>30</v>
      </c>
      <c r="H8" s="47"/>
      <c r="I8" s="47"/>
      <c r="J8" s="47"/>
      <c r="K8" s="47"/>
      <c r="L8" s="47"/>
      <c r="M8" s="47"/>
    </row>
    <row r="9" spans="2:17" ht="32.25" customHeight="1" x14ac:dyDescent="0.25">
      <c r="B9" s="44">
        <v>4</v>
      </c>
      <c r="C9" s="45" t="s">
        <v>1121</v>
      </c>
      <c r="D9" s="45"/>
      <c r="E9" s="46"/>
      <c r="F9" s="46"/>
      <c r="G9" s="47" t="s">
        <v>3</v>
      </c>
      <c r="H9" s="47"/>
      <c r="I9" s="47"/>
      <c r="J9" s="47"/>
      <c r="K9" s="47"/>
      <c r="L9" s="47"/>
      <c r="M9" s="47"/>
    </row>
    <row r="10" spans="2:17" ht="32.25" customHeight="1" x14ac:dyDescent="0.25">
      <c r="B10" s="44">
        <v>5</v>
      </c>
      <c r="C10" s="45" t="s">
        <v>1122</v>
      </c>
      <c r="D10" s="45"/>
      <c r="E10" s="46"/>
      <c r="F10" s="46"/>
      <c r="G10" s="47" t="s">
        <v>1075</v>
      </c>
      <c r="H10" s="47"/>
      <c r="I10" s="47"/>
      <c r="J10" s="47"/>
      <c r="K10" s="47"/>
      <c r="L10" s="47"/>
      <c r="M10" s="47"/>
    </row>
    <row r="11" spans="2:17" ht="32.25" customHeight="1" x14ac:dyDescent="0.25">
      <c r="B11"/>
      <c r="C11"/>
      <c r="D11"/>
      <c r="F11"/>
      <c r="H11"/>
      <c r="I11"/>
      <c r="J11"/>
      <c r="K11"/>
      <c r="L11"/>
      <c r="M11"/>
    </row>
    <row r="12" spans="2:17" ht="45.75" customHeight="1" x14ac:dyDescent="0.25">
      <c r="B12"/>
      <c r="C12"/>
      <c r="D12"/>
      <c r="F12"/>
      <c r="G12"/>
      <c r="H12"/>
      <c r="I12"/>
      <c r="J12"/>
      <c r="K12"/>
      <c r="L12"/>
      <c r="M12"/>
    </row>
    <row r="13" spans="2:17" x14ac:dyDescent="0.25">
      <c r="C13"/>
      <c r="D13"/>
      <c r="F13"/>
      <c r="G13"/>
      <c r="H13"/>
      <c r="I13"/>
      <c r="J13"/>
    </row>
    <row r="14" spans="2:17" x14ac:dyDescent="0.25">
      <c r="C14"/>
      <c r="D14"/>
      <c r="F14"/>
      <c r="G14"/>
      <c r="H14"/>
      <c r="I14"/>
      <c r="J14"/>
    </row>
    <row r="15" spans="2:17" x14ac:dyDescent="0.25">
      <c r="C15"/>
      <c r="D15"/>
      <c r="E15"/>
      <c r="F15"/>
      <c r="G15"/>
      <c r="H15"/>
      <c r="I15"/>
    </row>
    <row r="16" spans="2:17" x14ac:dyDescent="0.25">
      <c r="C16"/>
      <c r="D16"/>
      <c r="E16"/>
      <c r="F16"/>
      <c r="G16"/>
      <c r="H16"/>
      <c r="I16"/>
    </row>
    <row r="17" spans="2:9" x14ac:dyDescent="0.25">
      <c r="C17"/>
      <c r="D17"/>
      <c r="E17"/>
      <c r="F17"/>
      <c r="G17"/>
      <c r="H17"/>
      <c r="I17"/>
    </row>
    <row r="20" spans="2:9" x14ac:dyDescent="0.25">
      <c r="C20"/>
      <c r="D20"/>
      <c r="E20"/>
      <c r="F20"/>
      <c r="G20"/>
      <c r="H20"/>
      <c r="I20"/>
    </row>
    <row r="21" spans="2:9" x14ac:dyDescent="0.25">
      <c r="B21"/>
      <c r="C21"/>
      <c r="D21"/>
      <c r="E21"/>
      <c r="F21"/>
      <c r="G21"/>
      <c r="H21"/>
    </row>
  </sheetData>
  <sheetProtection sheet="1" objects="1" scenarios="1"/>
  <mergeCells count="2">
    <mergeCell ref="B4:F4"/>
    <mergeCell ref="C2:L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C7CE5-D241-4F82-9D2A-364CBA215218}">
  <sheetPr>
    <tabColor rgb="FF0070C0"/>
  </sheetPr>
  <dimension ref="B2:O37"/>
  <sheetViews>
    <sheetView showGridLines="0" rightToLeft="1" workbookViewId="0">
      <selection activeCell="M9" sqref="M9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10" width="10.625" style="2" customWidth="1"/>
    <col min="11" max="11" width="11" style="2" customWidth="1"/>
    <col min="12" max="12" width="9" style="2"/>
    <col min="13" max="13" width="10.25" style="2" customWidth="1"/>
    <col min="14" max="16384" width="9" style="2"/>
  </cols>
  <sheetData>
    <row r="2" spans="2:15" ht="72" customHeight="1" x14ac:dyDescent="0.25">
      <c r="B2" s="26">
        <v>1</v>
      </c>
      <c r="C2" s="111" t="s">
        <v>1124</v>
      </c>
      <c r="D2" s="111"/>
      <c r="E2" s="111"/>
      <c r="F2" s="111"/>
      <c r="G2" s="111"/>
      <c r="H2" s="111"/>
      <c r="I2" s="111"/>
      <c r="J2" s="111"/>
      <c r="K2" s="111"/>
    </row>
    <row r="3" spans="2:15" x14ac:dyDescent="0.25">
      <c r="C3" s="5"/>
      <c r="D3" s="17"/>
      <c r="E3" s="5"/>
      <c r="F3" s="5"/>
      <c r="G3" s="5"/>
      <c r="H3" s="5"/>
      <c r="I3" s="5"/>
    </row>
    <row r="4" spans="2:15" ht="15" customHeight="1" x14ac:dyDescent="0.25">
      <c r="B4" s="110" t="s">
        <v>17</v>
      </c>
      <c r="C4" s="110"/>
      <c r="D4" s="110"/>
      <c r="E4" s="110"/>
      <c r="F4" s="110"/>
      <c r="G4" s="5"/>
      <c r="H4" s="5"/>
      <c r="I4" s="5"/>
    </row>
    <row r="5" spans="2:15" x14ac:dyDescent="0.25">
      <c r="F5" s="5"/>
      <c r="G5" s="5"/>
      <c r="H5" s="5"/>
      <c r="I5" s="5"/>
    </row>
    <row r="6" spans="2:15" x14ac:dyDescent="0.25">
      <c r="B6" s="71" t="b">
        <v>1</v>
      </c>
      <c r="C6" s="16">
        <v>1</v>
      </c>
      <c r="D6" s="10" t="s">
        <v>1092</v>
      </c>
      <c r="E6" s="7"/>
      <c r="F6" s="7"/>
      <c r="G6" s="7"/>
      <c r="H6" s="7"/>
      <c r="I6" s="7"/>
    </row>
    <row r="7" spans="2:15" x14ac:dyDescent="0.25">
      <c r="B7" s="71" t="b">
        <v>1</v>
      </c>
      <c r="C7" s="16">
        <v>2</v>
      </c>
      <c r="D7" s="10" t="s">
        <v>42</v>
      </c>
      <c r="E7" s="7"/>
      <c r="F7" s="7"/>
      <c r="G7" s="7"/>
      <c r="H7" s="7"/>
      <c r="I7" s="7"/>
    </row>
    <row r="8" spans="2:15" x14ac:dyDescent="0.25">
      <c r="B8" s="71" t="b">
        <v>1</v>
      </c>
      <c r="C8" s="16">
        <v>3</v>
      </c>
      <c r="D8" s="10" t="s">
        <v>41</v>
      </c>
      <c r="E8" s="7"/>
      <c r="F8" s="7"/>
      <c r="G8" s="7"/>
      <c r="H8" s="7"/>
      <c r="I8" s="7"/>
    </row>
    <row r="9" spans="2:15" x14ac:dyDescent="0.25">
      <c r="B9" s="71" t="b">
        <v>1</v>
      </c>
      <c r="C9" s="16">
        <v>4</v>
      </c>
      <c r="D9" s="10" t="s">
        <v>48</v>
      </c>
      <c r="E9" s="7"/>
      <c r="F9" s="7"/>
      <c r="G9" s="7"/>
      <c r="H9" s="7"/>
      <c r="I9" s="7"/>
    </row>
    <row r="10" spans="2:15" x14ac:dyDescent="0.25">
      <c r="B10" s="71" t="b">
        <v>1</v>
      </c>
      <c r="C10" s="16">
        <v>5</v>
      </c>
      <c r="D10" s="10" t="s">
        <v>49</v>
      </c>
      <c r="E10" s="7"/>
      <c r="F10" s="7"/>
      <c r="G10" s="7"/>
      <c r="H10" s="7"/>
      <c r="I10" s="7"/>
      <c r="K10"/>
    </row>
    <row r="11" spans="2:15" x14ac:dyDescent="0.25">
      <c r="B11" s="4"/>
      <c r="C11" s="4"/>
      <c r="E11"/>
      <c r="F11"/>
      <c r="G11"/>
      <c r="H11"/>
      <c r="I11"/>
    </row>
    <row r="12" spans="2:15" ht="45.75" customHeight="1" x14ac:dyDescent="0.25">
      <c r="D12" s="8" t="s">
        <v>10</v>
      </c>
      <c r="E12" s="8" t="s">
        <v>37</v>
      </c>
      <c r="F12" s="8" t="s">
        <v>38</v>
      </c>
      <c r="G12" s="8" t="s">
        <v>39</v>
      </c>
      <c r="I12" s="8" t="s">
        <v>10</v>
      </c>
      <c r="J12" s="8" t="s">
        <v>16</v>
      </c>
      <c r="K12" s="8" t="s">
        <v>40</v>
      </c>
      <c r="M12" s="8" t="s">
        <v>43</v>
      </c>
      <c r="N12" s="8" t="s">
        <v>40</v>
      </c>
    </row>
    <row r="13" spans="2:15" x14ac:dyDescent="0.25">
      <c r="D13" s="35">
        <v>44621</v>
      </c>
      <c r="E13" s="1">
        <v>4200</v>
      </c>
      <c r="F13" s="83">
        <f>VLOOKUP(D13,$I$13:$J$37,2,FALSE)</f>
        <v>104.1</v>
      </c>
      <c r="G13" s="83">
        <f>E13*($J$37/F13)</f>
        <v>4486.2536023054754</v>
      </c>
      <c r="I13" s="35">
        <v>44531</v>
      </c>
      <c r="J13" s="92">
        <v>102.6</v>
      </c>
      <c r="K13" s="36"/>
      <c r="M13" s="2" t="s">
        <v>44</v>
      </c>
      <c r="N13" s="72">
        <f>J16/J13-1</f>
        <v>1.4619883040935644E-2</v>
      </c>
      <c r="O13"/>
    </row>
    <row r="14" spans="2:15" x14ac:dyDescent="0.25">
      <c r="D14" s="35">
        <v>45078</v>
      </c>
      <c r="E14" s="1">
        <v>4200</v>
      </c>
      <c r="F14" s="83">
        <f t="shared" ref="F14:F17" si="0">VLOOKUP(D14,$I$13:$J$37,2,FALSE)</f>
        <v>110.34780000000001</v>
      </c>
      <c r="G14" s="83">
        <f t="shared" ref="G14:G17" si="1">E14*($J$37/F14)</f>
        <v>4232.2456813819572</v>
      </c>
      <c r="I14" s="35">
        <v>44562</v>
      </c>
      <c r="J14" s="92">
        <v>102.8</v>
      </c>
      <c r="K14" s="72">
        <f>J14/J13-1</f>
        <v>1.9493177387914784E-3</v>
      </c>
      <c r="M14" s="2" t="s">
        <v>45</v>
      </c>
      <c r="N14" s="72">
        <f>J19/J16-1</f>
        <v>1.7291066282420831E-2</v>
      </c>
      <c r="O14"/>
    </row>
    <row r="15" spans="2:15" x14ac:dyDescent="0.25">
      <c r="D15" s="35">
        <v>44805</v>
      </c>
      <c r="E15" s="1">
        <v>4200</v>
      </c>
      <c r="F15" s="83">
        <f t="shared" si="0"/>
        <v>107</v>
      </c>
      <c r="G15" s="83">
        <f t="shared" si="1"/>
        <v>4364.663551401869</v>
      </c>
      <c r="I15" s="35">
        <v>44593</v>
      </c>
      <c r="J15" s="92">
        <v>103.5</v>
      </c>
      <c r="K15" s="72">
        <f t="shared" ref="K15:K37" si="2">J15/J14-1</f>
        <v>6.809338521400754E-3</v>
      </c>
      <c r="M15" s="2" t="s">
        <v>46</v>
      </c>
      <c r="N15" s="72">
        <f>J22/J19-1</f>
        <v>1.0387157695939564E-2</v>
      </c>
      <c r="O15"/>
    </row>
    <row r="16" spans="2:15" x14ac:dyDescent="0.25">
      <c r="D16" s="35">
        <v>44896</v>
      </c>
      <c r="E16" s="1">
        <v>4200</v>
      </c>
      <c r="F16" s="83">
        <f t="shared" si="0"/>
        <v>108</v>
      </c>
      <c r="G16" s="83">
        <f t="shared" si="1"/>
        <v>4324.25</v>
      </c>
      <c r="I16" s="35">
        <v>44621</v>
      </c>
      <c r="J16" s="92">
        <v>104.1</v>
      </c>
      <c r="K16" s="72">
        <f t="shared" si="2"/>
        <v>5.7971014492752548E-3</v>
      </c>
      <c r="M16" s="2" t="s">
        <v>47</v>
      </c>
      <c r="N16" s="72">
        <f>J25/J22-1</f>
        <v>9.3457943925232545E-3</v>
      </c>
      <c r="O16"/>
    </row>
    <row r="17" spans="2:15" x14ac:dyDescent="0.25">
      <c r="D17" s="35">
        <v>45017</v>
      </c>
      <c r="E17" s="1">
        <v>4200</v>
      </c>
      <c r="F17" s="83">
        <f t="shared" si="0"/>
        <v>110.136</v>
      </c>
      <c r="G17" s="83">
        <f t="shared" si="1"/>
        <v>4240.3846153846152</v>
      </c>
      <c r="I17" s="35">
        <v>44652</v>
      </c>
      <c r="J17" s="92">
        <v>104.9</v>
      </c>
      <c r="K17" s="72">
        <f t="shared" si="2"/>
        <v>7.6849183477427641E-3</v>
      </c>
      <c r="M17" s="73" t="s">
        <v>1093</v>
      </c>
      <c r="N17" s="72">
        <f>J28/J25-1</f>
        <v>1.1933333333333351E-2</v>
      </c>
      <c r="O17"/>
    </row>
    <row r="18" spans="2:15" x14ac:dyDescent="0.25">
      <c r="E18"/>
      <c r="G18"/>
      <c r="H18"/>
      <c r="I18" s="35">
        <v>44682</v>
      </c>
      <c r="J18" s="92">
        <v>105.5</v>
      </c>
      <c r="K18" s="72">
        <f t="shared" si="2"/>
        <v>5.7197330791229906E-3</v>
      </c>
      <c r="M18" s="73" t="s">
        <v>1094</v>
      </c>
      <c r="N18" s="72">
        <f>J31/J28-1</f>
        <v>9.6899224806201723E-3</v>
      </c>
      <c r="O18"/>
    </row>
    <row r="19" spans="2:15" x14ac:dyDescent="0.25">
      <c r="E19"/>
      <c r="G19"/>
      <c r="H19"/>
      <c r="I19" s="35">
        <v>44713</v>
      </c>
      <c r="J19" s="92">
        <v>105.9</v>
      </c>
      <c r="K19" s="72">
        <f t="shared" si="2"/>
        <v>3.7914691943128354E-3</v>
      </c>
      <c r="M19" s="73" t="s">
        <v>1095</v>
      </c>
      <c r="N19" s="72">
        <f>J34/J31-1</f>
        <v>6.7178502879077229E-3</v>
      </c>
      <c r="O19"/>
    </row>
    <row r="20" spans="2:15" x14ac:dyDescent="0.25">
      <c r="E20"/>
      <c r="G20"/>
      <c r="H20"/>
      <c r="I20" s="35">
        <v>44743</v>
      </c>
      <c r="J20" s="92">
        <v>107.1</v>
      </c>
      <c r="K20" s="72">
        <f t="shared" si="2"/>
        <v>1.1331444759206777E-2</v>
      </c>
      <c r="M20" s="73" t="s">
        <v>1096</v>
      </c>
      <c r="N20" s="72">
        <f>J37/J34-1</f>
        <v>9.5328884652046142E-4</v>
      </c>
      <c r="O20"/>
    </row>
    <row r="21" spans="2:15" x14ac:dyDescent="0.25">
      <c r="B21"/>
      <c r="E21"/>
      <c r="G21"/>
      <c r="H21"/>
      <c r="I21" s="35">
        <v>44774</v>
      </c>
      <c r="J21" s="92">
        <v>106.8</v>
      </c>
      <c r="K21" s="72">
        <f t="shared" si="2"/>
        <v>-2.8011204481792618E-3</v>
      </c>
      <c r="N21"/>
      <c r="O21"/>
    </row>
    <row r="22" spans="2:15" x14ac:dyDescent="0.25">
      <c r="E22"/>
      <c r="G22"/>
      <c r="H22"/>
      <c r="I22" s="35">
        <v>44805</v>
      </c>
      <c r="J22" s="92">
        <v>107</v>
      </c>
      <c r="K22" s="72">
        <f t="shared" si="2"/>
        <v>1.8726591760300781E-3</v>
      </c>
      <c r="N22"/>
      <c r="O22"/>
    </row>
    <row r="23" spans="2:15" x14ac:dyDescent="0.25">
      <c r="E23"/>
      <c r="G23"/>
      <c r="H23"/>
      <c r="I23" s="35">
        <v>44835</v>
      </c>
      <c r="J23" s="92">
        <v>107.6</v>
      </c>
      <c r="K23" s="72">
        <f t="shared" si="2"/>
        <v>5.6074766355138639E-3</v>
      </c>
      <c r="O23"/>
    </row>
    <row r="24" spans="2:15" x14ac:dyDescent="0.25">
      <c r="E24"/>
      <c r="G24"/>
      <c r="H24"/>
      <c r="I24" s="35">
        <v>44866</v>
      </c>
      <c r="J24" s="92">
        <v>107.7</v>
      </c>
      <c r="K24" s="72">
        <f t="shared" si="2"/>
        <v>9.2936802973975219E-4</v>
      </c>
      <c r="O24"/>
    </row>
    <row r="25" spans="2:15" x14ac:dyDescent="0.25">
      <c r="G25"/>
      <c r="H25"/>
      <c r="I25" s="35">
        <v>44896</v>
      </c>
      <c r="J25" s="92">
        <v>108</v>
      </c>
      <c r="K25" s="72">
        <f t="shared" si="2"/>
        <v>2.7855153203342198E-3</v>
      </c>
    </row>
    <row r="26" spans="2:15" x14ac:dyDescent="0.25">
      <c r="E26"/>
      <c r="G26"/>
      <c r="I26" s="35">
        <v>44927</v>
      </c>
      <c r="J26" s="92">
        <v>108.3357</v>
      </c>
      <c r="K26" s="72">
        <f t="shared" si="2"/>
        <v>3.1083333333332686E-3</v>
      </c>
    </row>
    <row r="27" spans="2:15" x14ac:dyDescent="0.25">
      <c r="E27"/>
      <c r="G27"/>
      <c r="I27" s="35">
        <v>44958</v>
      </c>
      <c r="J27" s="92">
        <v>108.8652</v>
      </c>
      <c r="K27" s="72">
        <f t="shared" si="2"/>
        <v>4.8875855327468187E-3</v>
      </c>
    </row>
    <row r="28" spans="2:15" x14ac:dyDescent="0.25">
      <c r="E28"/>
      <c r="G28"/>
      <c r="I28" s="35">
        <v>44986</v>
      </c>
      <c r="J28" s="92">
        <v>109.28879999999999</v>
      </c>
      <c r="K28" s="72">
        <f t="shared" si="2"/>
        <v>3.8910505836575737E-3</v>
      </c>
    </row>
    <row r="29" spans="2:15" x14ac:dyDescent="0.25">
      <c r="E29"/>
      <c r="G29"/>
      <c r="I29" s="35">
        <v>45017</v>
      </c>
      <c r="J29" s="92">
        <v>110.136</v>
      </c>
      <c r="K29" s="72">
        <f t="shared" si="2"/>
        <v>7.7519379844961378E-3</v>
      </c>
    </row>
    <row r="30" spans="2:15" x14ac:dyDescent="0.25">
      <c r="E30"/>
      <c r="G30"/>
      <c r="I30" s="35">
        <v>45047</v>
      </c>
      <c r="J30" s="92">
        <v>110.34780000000001</v>
      </c>
      <c r="K30" s="72">
        <f t="shared" si="2"/>
        <v>1.9230769230769162E-3</v>
      </c>
    </row>
    <row r="31" spans="2:15" x14ac:dyDescent="0.25">
      <c r="E31"/>
      <c r="G31"/>
      <c r="I31" s="35">
        <v>45078</v>
      </c>
      <c r="J31" s="92">
        <v>110.34780000000001</v>
      </c>
      <c r="K31" s="72">
        <f t="shared" si="2"/>
        <v>0</v>
      </c>
    </row>
    <row r="32" spans="2:15" x14ac:dyDescent="0.25">
      <c r="E32"/>
      <c r="G32"/>
      <c r="I32" s="35">
        <v>45108</v>
      </c>
      <c r="J32" s="92">
        <v>110.66549999999999</v>
      </c>
      <c r="K32" s="72">
        <f t="shared" si="2"/>
        <v>2.8790786948176272E-3</v>
      </c>
    </row>
    <row r="33" spans="3:13" x14ac:dyDescent="0.25">
      <c r="E33"/>
      <c r="G33"/>
      <c r="I33" s="35">
        <v>45139</v>
      </c>
      <c r="J33" s="92">
        <v>111.19499999999999</v>
      </c>
      <c r="K33" s="72">
        <f t="shared" si="2"/>
        <v>4.7846889952152249E-3</v>
      </c>
    </row>
    <row r="34" spans="3:13" x14ac:dyDescent="0.25">
      <c r="E34"/>
      <c r="G34"/>
      <c r="I34" s="35">
        <v>45170</v>
      </c>
      <c r="J34" s="92">
        <v>111.0891</v>
      </c>
      <c r="K34" s="72">
        <f t="shared" si="2"/>
        <v>-9.5238095238092679E-4</v>
      </c>
    </row>
    <row r="35" spans="3:13" x14ac:dyDescent="0.25">
      <c r="C35"/>
      <c r="D35"/>
      <c r="E35"/>
      <c r="G35"/>
      <c r="I35" s="35">
        <v>45200</v>
      </c>
      <c r="J35" s="92">
        <v>111.6186</v>
      </c>
      <c r="K35" s="72">
        <f t="shared" si="2"/>
        <v>4.7664442326025291E-3</v>
      </c>
    </row>
    <row r="36" spans="3:13" x14ac:dyDescent="0.25">
      <c r="I36" s="35">
        <v>45231</v>
      </c>
      <c r="J36" s="92">
        <v>111.3009</v>
      </c>
      <c r="K36" s="72">
        <f t="shared" si="2"/>
        <v>-2.8462998102466441E-3</v>
      </c>
    </row>
    <row r="37" spans="3:13" x14ac:dyDescent="0.25">
      <c r="I37" s="35">
        <v>45261</v>
      </c>
      <c r="J37" s="92">
        <v>111.19499999999999</v>
      </c>
      <c r="K37" s="72">
        <f t="shared" si="2"/>
        <v>-9.5147478591817158E-4</v>
      </c>
      <c r="L37" s="1"/>
      <c r="M37" s="34"/>
    </row>
  </sheetData>
  <sheetProtection formatCells="0"/>
  <mergeCells count="2">
    <mergeCell ref="B4:F4"/>
    <mergeCell ref="C2:K2"/>
  </mergeCells>
  <phoneticPr fontId="21" type="noConversion"/>
  <conditionalFormatting sqref="C6:K6">
    <cfRule type="expression" dxfId="36" priority="11">
      <formula>$B$6=TRUE</formula>
    </cfRule>
    <cfRule type="expression" dxfId="35" priority="12">
      <formula>$B$6=FALSE</formula>
    </cfRule>
  </conditionalFormatting>
  <conditionalFormatting sqref="C7:K10">
    <cfRule type="expression" dxfId="34" priority="3">
      <formula>$B7=TRUE</formula>
    </cfRule>
    <cfRule type="expression" dxfId="33" priority="4">
      <formula>$B6=TRUE</formula>
    </cfRule>
  </conditionalFormatting>
  <conditionalFormatting sqref="M17:M20">
    <cfRule type="containsText" dxfId="32" priority="1" operator="containsText" text="2023">
      <formula>NOT(ISERROR(SEARCH("2023",M17)))</formula>
    </cfRule>
    <cfRule type="containsText" dxfId="31" priority="2" operator="containsText" text="2022">
      <formula>NOT(ISERROR(SEARCH("2022",M17)))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C3206-43BA-4771-83C1-02E870E11ED9}">
  <sheetPr>
    <tabColor rgb="FF0070C0"/>
  </sheetPr>
  <dimension ref="B2:O52"/>
  <sheetViews>
    <sheetView showGridLines="0" rightToLeft="1" workbookViewId="0">
      <selection activeCell="N17" sqref="N17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12" width="10.625" style="2" customWidth="1"/>
    <col min="13" max="13" width="10.25" style="2" customWidth="1"/>
    <col min="14" max="14" width="8.875" style="2" customWidth="1"/>
    <col min="15" max="15" width="11.75" style="2" customWidth="1"/>
    <col min="16" max="16384" width="9" style="2"/>
  </cols>
  <sheetData>
    <row r="2" spans="2:15" ht="72" customHeight="1" x14ac:dyDescent="0.25">
      <c r="B2" s="26">
        <v>2</v>
      </c>
      <c r="C2" s="111" t="s">
        <v>27</v>
      </c>
      <c r="D2" s="112"/>
      <c r="E2" s="112"/>
      <c r="F2" s="112"/>
      <c r="G2" s="112"/>
      <c r="H2" s="112"/>
      <c r="I2" s="112"/>
    </row>
    <row r="3" spans="2:15" x14ac:dyDescent="0.25">
      <c r="D3" s="17"/>
      <c r="E3" s="5"/>
      <c r="F3" s="5"/>
      <c r="G3" s="5"/>
      <c r="H3" s="5"/>
      <c r="I3" s="5"/>
    </row>
    <row r="4" spans="2:15" ht="15" customHeight="1" x14ac:dyDescent="0.25">
      <c r="B4" s="110" t="s">
        <v>17</v>
      </c>
      <c r="C4" s="110"/>
      <c r="D4" s="110"/>
      <c r="E4" s="110"/>
      <c r="F4" s="110"/>
      <c r="G4" s="5"/>
      <c r="H4" s="5"/>
      <c r="I4" s="5"/>
    </row>
    <row r="5" spans="2:15" x14ac:dyDescent="0.25">
      <c r="D5" s="17"/>
      <c r="E5" s="5"/>
      <c r="F5" s="5"/>
      <c r="G5" s="5"/>
      <c r="H5" s="5"/>
      <c r="I5" s="5"/>
    </row>
    <row r="6" spans="2:15" x14ac:dyDescent="0.25">
      <c r="D6" s="37" t="s">
        <v>63</v>
      </c>
      <c r="E6" s="5"/>
      <c r="F6" s="5"/>
      <c r="G6" s="5"/>
      <c r="H6" s="5"/>
      <c r="I6" s="5"/>
    </row>
    <row r="7" spans="2:15" x14ac:dyDescent="0.25">
      <c r="B7" s="71" t="b">
        <v>1</v>
      </c>
      <c r="C7" s="16">
        <v>1</v>
      </c>
      <c r="D7" s="10" t="s">
        <v>55</v>
      </c>
      <c r="E7" s="7"/>
      <c r="F7" s="7"/>
      <c r="G7" s="7"/>
      <c r="H7" s="7"/>
      <c r="I7" s="7"/>
    </row>
    <row r="8" spans="2:15" x14ac:dyDescent="0.25">
      <c r="B8" s="71" t="b">
        <v>1</v>
      </c>
      <c r="C8" s="16">
        <v>2</v>
      </c>
      <c r="D8" s="10" t="s">
        <v>62</v>
      </c>
      <c r="E8" s="7"/>
      <c r="F8" s="7"/>
      <c r="G8" s="7"/>
      <c r="H8" s="7"/>
      <c r="I8" s="7"/>
    </row>
    <row r="9" spans="2:15" x14ac:dyDescent="0.25">
      <c r="B9" s="71" t="b">
        <v>1</v>
      </c>
      <c r="C9" s="16">
        <v>3</v>
      </c>
      <c r="D9" s="10" t="s">
        <v>59</v>
      </c>
      <c r="E9" s="7"/>
      <c r="F9" s="7"/>
      <c r="G9" s="7"/>
      <c r="H9" s="7"/>
      <c r="I9" s="7"/>
      <c r="N9" s="9"/>
    </row>
    <row r="10" spans="2:15" x14ac:dyDescent="0.25">
      <c r="B10" s="71" t="b">
        <v>1</v>
      </c>
      <c r="C10" s="16">
        <v>4</v>
      </c>
      <c r="D10" s="10" t="s">
        <v>60</v>
      </c>
      <c r="E10" s="7"/>
      <c r="F10" s="7"/>
      <c r="G10" s="7"/>
      <c r="H10" s="7"/>
      <c r="I10" s="7"/>
    </row>
    <row r="11" spans="2:15" x14ac:dyDescent="0.25">
      <c r="B11" s="71" t="b">
        <v>1</v>
      </c>
      <c r="C11" s="16">
        <v>5</v>
      </c>
      <c r="D11" s="10" t="s">
        <v>61</v>
      </c>
      <c r="E11" s="7"/>
      <c r="F11" s="7"/>
      <c r="G11" s="7"/>
      <c r="H11" s="7"/>
    </row>
    <row r="12" spans="2:15" x14ac:dyDescent="0.25">
      <c r="B12" s="4"/>
      <c r="C12" s="4"/>
      <c r="D12" s="10"/>
      <c r="E12"/>
      <c r="F12"/>
      <c r="G12"/>
      <c r="H12"/>
      <c r="M12" s="2" t="s">
        <v>56</v>
      </c>
    </row>
    <row r="13" spans="2:15" ht="45" x14ac:dyDescent="0.25">
      <c r="B13"/>
      <c r="D13" s="8" t="s">
        <v>50</v>
      </c>
      <c r="E13" s="8" t="s">
        <v>51</v>
      </c>
      <c r="F13" s="8" t="s">
        <v>52</v>
      </c>
      <c r="G13" s="8" t="s">
        <v>53</v>
      </c>
      <c r="H13" s="8" t="s">
        <v>54</v>
      </c>
      <c r="I13" s="8" t="s">
        <v>57</v>
      </c>
      <c r="J13" s="8" t="s">
        <v>58</v>
      </c>
      <c r="M13" s="8" t="s">
        <v>50</v>
      </c>
      <c r="N13" s="8" t="s">
        <v>51</v>
      </c>
      <c r="O13" s="8" t="s">
        <v>52</v>
      </c>
    </row>
    <row r="14" spans="2:15" x14ac:dyDescent="0.25">
      <c r="D14" s="75" cm="1" vm="1">
        <f t="array" aca="1" ref="D14:E52" ca="1">_xlfn.STOCKHISTORY("MSFT",DATE(2022,1,1),DATE(2022,2,28),0,0,0,1)</f>
        <v>44564</v>
      </c>
      <c r="E14" s="76" vm="2">
        <f ca="1"/>
        <v>334.75</v>
      </c>
      <c r="F14" s="77" cm="1" vm="3">
        <f t="array" aca="1" ref="F14:F52" ca="1">_xlfn.STOCKHISTORY("AAPL",DATE(2022,1,1),DATE(2022,2,28),0,0,1)</f>
        <v>182.01</v>
      </c>
      <c r="G14" s="74"/>
      <c r="H14" s="74"/>
      <c r="I14" s="74"/>
      <c r="J14" s="74"/>
      <c r="M14" vm="1">
        <v>44564</v>
      </c>
      <c r="N14" s="2" vm="2">
        <v>334.75</v>
      </c>
      <c r="O14" vm="3">
        <v>182.01</v>
      </c>
    </row>
    <row r="15" spans="2:15" x14ac:dyDescent="0.25">
      <c r="D15" s="78" vm="4">
        <f ca="1"/>
        <v>44565</v>
      </c>
      <c r="E15" s="84" vm="5">
        <f ca="1"/>
        <v>329.01</v>
      </c>
      <c r="F15" s="79" vm="6">
        <f ca="1"/>
        <v>179.7</v>
      </c>
      <c r="G15" s="85">
        <f ca="1">E15/E14-1</f>
        <v>-1.7147124719940288E-2</v>
      </c>
      <c r="H15" s="85">
        <f ca="1">F15/F14-1</f>
        <v>-1.2691610351079574E-2</v>
      </c>
      <c r="I15" s="88">
        <f ca="1">E15/$E$14-1</f>
        <v>-1.7147124719940288E-2</v>
      </c>
      <c r="J15" s="89">
        <f ca="1">F15/$F$14-1</f>
        <v>-1.2691610351079574E-2</v>
      </c>
      <c r="M15" vm="4">
        <v>44565</v>
      </c>
      <c r="N15" vm="5">
        <v>329.01</v>
      </c>
      <c r="O15" vm="6">
        <v>179.7</v>
      </c>
    </row>
    <row r="16" spans="2:15" x14ac:dyDescent="0.25">
      <c r="D16" s="78" vm="7">
        <f ca="1"/>
        <v>44566</v>
      </c>
      <c r="E16" s="84" vm="8">
        <f ca="1"/>
        <v>316.38</v>
      </c>
      <c r="F16" s="79" vm="9">
        <f ca="1"/>
        <v>174.92</v>
      </c>
      <c r="G16" s="86">
        <f t="shared" ref="G16:G52" ca="1" si="0">E16/E15-1</f>
        <v>-3.8387890945563941E-2</v>
      </c>
      <c r="H16" s="86">
        <f t="shared" ref="H16:H52" ca="1" si="1">F16/F15-1</f>
        <v>-2.6599888703394581E-2</v>
      </c>
      <c r="I16" s="88">
        <f t="shared" ref="I16:I52" ca="1" si="2">E16/$E$14-1</f>
        <v>-5.4876773711725169E-2</v>
      </c>
      <c r="J16" s="89">
        <f t="shared" ref="J16:J52" ca="1" si="3">F16/$F$14-1</f>
        <v>-3.8953903631668618E-2</v>
      </c>
      <c r="M16" vm="7">
        <v>44566</v>
      </c>
      <c r="N16" vm="8">
        <v>316.38</v>
      </c>
      <c r="O16" vm="9">
        <v>174.92</v>
      </c>
    </row>
    <row r="17" spans="2:15" x14ac:dyDescent="0.25">
      <c r="D17" s="78" vm="10">
        <f ca="1"/>
        <v>44567</v>
      </c>
      <c r="E17" s="84" vm="11">
        <f ca="1"/>
        <v>313.88</v>
      </c>
      <c r="F17" s="79" vm="12">
        <f ca="1"/>
        <v>172</v>
      </c>
      <c r="G17" s="86">
        <f t="shared" ca="1" si="0"/>
        <v>-7.9018901321196156E-3</v>
      </c>
      <c r="H17" s="86">
        <f t="shared" ca="1" si="1"/>
        <v>-1.669334552938484E-2</v>
      </c>
      <c r="I17" s="88">
        <f t="shared" ca="1" si="2"/>
        <v>-6.2345033607169587E-2</v>
      </c>
      <c r="J17" s="89">
        <f t="shared" ca="1" si="3"/>
        <v>-5.4996978188011636E-2</v>
      </c>
      <c r="M17" vm="10">
        <v>44567</v>
      </c>
      <c r="N17" vm="11">
        <v>313.88</v>
      </c>
      <c r="O17" vm="12">
        <v>172</v>
      </c>
    </row>
    <row r="18" spans="2:15" x14ac:dyDescent="0.25">
      <c r="D18" s="78" vm="13">
        <f ca="1"/>
        <v>44568</v>
      </c>
      <c r="E18" s="84" vm="14">
        <f ca="1"/>
        <v>314.04000000000002</v>
      </c>
      <c r="F18" s="79" vm="15">
        <f ca="1"/>
        <v>172.17</v>
      </c>
      <c r="G18" s="86">
        <f t="shared" ca="1" si="0"/>
        <v>5.0974894864297404E-4</v>
      </c>
      <c r="H18" s="86">
        <f t="shared" ca="1" si="1"/>
        <v>9.8837209302327089E-4</v>
      </c>
      <c r="I18" s="88">
        <f t="shared" ca="1" si="2"/>
        <v>-6.1867064973861075E-2</v>
      </c>
      <c r="J18" s="89">
        <f t="shared" ca="1" si="3"/>
        <v>-5.4062963573430101E-2</v>
      </c>
      <c r="M18" vm="13">
        <v>44568</v>
      </c>
      <c r="N18" vm="14">
        <v>314.04000000000002</v>
      </c>
      <c r="O18" vm="15">
        <v>172.17</v>
      </c>
    </row>
    <row r="19" spans="2:15" x14ac:dyDescent="0.25">
      <c r="D19" s="78" vm="16">
        <f ca="1"/>
        <v>44571</v>
      </c>
      <c r="E19" s="84" vm="17">
        <f ca="1"/>
        <v>314.27</v>
      </c>
      <c r="F19" s="79" vm="18">
        <f ca="1"/>
        <v>172.19</v>
      </c>
      <c r="G19" s="86">
        <f t="shared" ca="1" si="0"/>
        <v>7.3239077824460708E-4</v>
      </c>
      <c r="H19" s="86">
        <f t="shared" ca="1" si="1"/>
        <v>1.1616425625837756E-4</v>
      </c>
      <c r="I19" s="88">
        <f t="shared" ca="1" si="2"/>
        <v>-6.1179985063480213E-2</v>
      </c>
      <c r="J19" s="89">
        <f t="shared" ca="1" si="3"/>
        <v>-5.3953079501126266E-2</v>
      </c>
      <c r="M19" vm="16">
        <v>44571</v>
      </c>
      <c r="N19" vm="17">
        <v>314.27</v>
      </c>
      <c r="O19" vm="18">
        <v>172.19</v>
      </c>
    </row>
    <row r="20" spans="2:15" x14ac:dyDescent="0.25">
      <c r="D20" s="80" vm="19">
        <f ca="1"/>
        <v>44572</v>
      </c>
      <c r="E20" s="84" vm="20">
        <f ca="1"/>
        <v>314.98</v>
      </c>
      <c r="F20" s="73" vm="21">
        <f ca="1"/>
        <v>175.08</v>
      </c>
      <c r="G20" s="72">
        <f t="shared" ca="1" si="0"/>
        <v>2.2592038692845762E-3</v>
      </c>
      <c r="H20" s="72">
        <f t="shared" ca="1" si="1"/>
        <v>1.6783785353388758E-2</v>
      </c>
      <c r="I20" s="88">
        <f t="shared" ca="1" si="2"/>
        <v>-5.9058999253173927E-2</v>
      </c>
      <c r="J20" s="90">
        <f t="shared" ca="1" si="3"/>
        <v>-3.8074831053238722E-2</v>
      </c>
      <c r="M20" s="2" vm="19">
        <v>44572</v>
      </c>
      <c r="N20" s="2" vm="20">
        <v>314.98</v>
      </c>
      <c r="O20" s="2" vm="21">
        <v>175.08</v>
      </c>
    </row>
    <row r="21" spans="2:15" x14ac:dyDescent="0.25">
      <c r="D21" s="80" vm="22">
        <f ca="1"/>
        <v>44573</v>
      </c>
      <c r="E21" s="84" vm="23">
        <f ca="1"/>
        <v>318.27</v>
      </c>
      <c r="F21" s="73" vm="24">
        <f ca="1"/>
        <v>175.53</v>
      </c>
      <c r="G21" s="72">
        <f t="shared" ca="1" si="0"/>
        <v>1.0445107625880912E-2</v>
      </c>
      <c r="H21" s="72">
        <f t="shared" ca="1" si="1"/>
        <v>2.5702535983549435E-3</v>
      </c>
      <c r="I21" s="88">
        <f t="shared" ca="1" si="2"/>
        <v>-4.92307692307693E-2</v>
      </c>
      <c r="J21" s="90">
        <f t="shared" ca="1" si="3"/>
        <v>-3.5602439426405064E-2</v>
      </c>
      <c r="M21" s="2" vm="22">
        <v>44573</v>
      </c>
      <c r="N21" s="2" vm="23">
        <v>318.27</v>
      </c>
      <c r="O21" s="2" vm="24">
        <v>175.53</v>
      </c>
    </row>
    <row r="22" spans="2:15" x14ac:dyDescent="0.25">
      <c r="C22"/>
      <c r="D22" s="78" vm="25">
        <f ca="1"/>
        <v>44574</v>
      </c>
      <c r="E22" s="84" vm="26">
        <f ca="1"/>
        <v>304.8</v>
      </c>
      <c r="F22" s="79" vm="18">
        <f ca="1"/>
        <v>172.19</v>
      </c>
      <c r="G22" s="86">
        <f t="shared" ca="1" si="0"/>
        <v>-4.2322556320105509E-2</v>
      </c>
      <c r="H22" s="86">
        <f t="shared" ca="1" si="1"/>
        <v>-1.9028086367002817E-2</v>
      </c>
      <c r="I22" s="88">
        <f t="shared" ca="1" si="2"/>
        <v>-8.946975354742337E-2</v>
      </c>
      <c r="J22" s="90">
        <f t="shared" ca="1" si="3"/>
        <v>-5.3953079501126266E-2</v>
      </c>
      <c r="M22" vm="25">
        <v>44574</v>
      </c>
      <c r="N22" vm="26">
        <v>304.8</v>
      </c>
      <c r="O22" vm="18">
        <v>172.19</v>
      </c>
    </row>
    <row r="23" spans="2:15" x14ac:dyDescent="0.25">
      <c r="B23"/>
      <c r="C23"/>
      <c r="D23" s="78" vm="27">
        <f ca="1"/>
        <v>44575</v>
      </c>
      <c r="E23" s="84" vm="28">
        <f ca="1"/>
        <v>310.2</v>
      </c>
      <c r="F23" s="79" vm="29">
        <f ca="1"/>
        <v>173.07</v>
      </c>
      <c r="G23" s="86">
        <f t="shared" ca="1" si="0"/>
        <v>1.7716535433070835E-2</v>
      </c>
      <c r="H23" s="86">
        <f t="shared" ca="1" si="1"/>
        <v>5.110633602415815E-3</v>
      </c>
      <c r="I23" s="88">
        <f t="shared" ca="1" si="2"/>
        <v>-7.3338312173263698E-2</v>
      </c>
      <c r="J23" s="90">
        <f t="shared" ca="1" si="3"/>
        <v>-4.9118180319762672E-2</v>
      </c>
      <c r="M23" vm="27">
        <v>44575</v>
      </c>
      <c r="N23" vm="28">
        <v>310.2</v>
      </c>
      <c r="O23" vm="29">
        <v>173.07</v>
      </c>
    </row>
    <row r="24" spans="2:15" x14ac:dyDescent="0.25">
      <c r="D24" s="80" vm="30">
        <f ca="1"/>
        <v>44579</v>
      </c>
      <c r="E24" s="73" vm="31">
        <f ca="1"/>
        <v>302.64999999999998</v>
      </c>
      <c r="F24" s="73" vm="32">
        <f ca="1"/>
        <v>169.8</v>
      </c>
      <c r="G24" s="72">
        <f t="shared" ca="1" si="0"/>
        <v>-2.4339136041263698E-2</v>
      </c>
      <c r="H24" s="72">
        <f t="shared" ca="1" si="1"/>
        <v>-1.889408909689716E-2</v>
      </c>
      <c r="I24" s="88">
        <f t="shared" ca="1" si="2"/>
        <v>-9.5892457057505709E-2</v>
      </c>
      <c r="J24" s="90">
        <f t="shared" ca="1" si="3"/>
        <v>-6.7084226141420733E-2</v>
      </c>
      <c r="M24" s="2" vm="30">
        <v>44579</v>
      </c>
      <c r="N24" s="2" vm="31">
        <v>302.64999999999998</v>
      </c>
      <c r="O24" s="2" vm="32">
        <v>169.8</v>
      </c>
    </row>
    <row r="25" spans="2:15" x14ac:dyDescent="0.25">
      <c r="D25" s="80" vm="33">
        <f ca="1"/>
        <v>44580</v>
      </c>
      <c r="E25" s="84" vm="34">
        <f ca="1"/>
        <v>303.33</v>
      </c>
      <c r="F25" s="73" vm="35">
        <f ca="1"/>
        <v>166.23</v>
      </c>
      <c r="G25" s="72">
        <f t="shared" ca="1" si="0"/>
        <v>2.2468197587972583E-3</v>
      </c>
      <c r="H25" s="72">
        <f t="shared" ca="1" si="1"/>
        <v>-2.102473498233226E-2</v>
      </c>
      <c r="I25" s="88">
        <f t="shared" ca="1" si="2"/>
        <v>-9.386109036594481E-2</v>
      </c>
      <c r="J25" s="90">
        <f t="shared" ca="1" si="3"/>
        <v>-8.6698533047634752E-2</v>
      </c>
      <c r="M25" s="2" vm="33">
        <v>44580</v>
      </c>
      <c r="N25" s="2" vm="34">
        <v>303.33</v>
      </c>
      <c r="O25" s="2" vm="35">
        <v>166.23</v>
      </c>
    </row>
    <row r="26" spans="2:15" x14ac:dyDescent="0.25">
      <c r="D26" s="80" vm="36">
        <f ca="1"/>
        <v>44581</v>
      </c>
      <c r="E26" s="84" vm="37">
        <f ca="1"/>
        <v>301.60000000000002</v>
      </c>
      <c r="F26" s="73" vm="38">
        <f ca="1"/>
        <v>164.51</v>
      </c>
      <c r="G26" s="72">
        <f t="shared" ca="1" si="0"/>
        <v>-5.7033593775754898E-3</v>
      </c>
      <c r="H26" s="72">
        <f t="shared" ca="1" si="1"/>
        <v>-1.034710942669792E-2</v>
      </c>
      <c r="I26" s="88">
        <f t="shared" ca="1" si="2"/>
        <v>-9.9029126213592167E-2</v>
      </c>
      <c r="J26" s="90">
        <f t="shared" ca="1" si="3"/>
        <v>-9.6148563265754605E-2</v>
      </c>
      <c r="M26" s="2" vm="36">
        <v>44581</v>
      </c>
      <c r="N26" s="2" vm="37">
        <v>301.60000000000002</v>
      </c>
      <c r="O26" s="2" vm="38">
        <v>164.51</v>
      </c>
    </row>
    <row r="27" spans="2:15" x14ac:dyDescent="0.25">
      <c r="D27" s="80" vm="39">
        <f ca="1"/>
        <v>44582</v>
      </c>
      <c r="E27" s="73" vm="40">
        <f ca="1"/>
        <v>296.02999999999997</v>
      </c>
      <c r="F27" s="73" vm="41">
        <f ca="1"/>
        <v>162.41</v>
      </c>
      <c r="G27" s="72">
        <f t="shared" ca="1" si="0"/>
        <v>-1.8468169761273412E-2</v>
      </c>
      <c r="H27" s="72">
        <f t="shared" ca="1" si="1"/>
        <v>-1.2765181447936258E-2</v>
      </c>
      <c r="I27" s="88">
        <f t="shared" ca="1" si="2"/>
        <v>-0.11566840926064237</v>
      </c>
      <c r="J27" s="90">
        <f t="shared" ca="1" si="3"/>
        <v>-0.1076863908576452</v>
      </c>
      <c r="M27" s="2" vm="39">
        <v>44582</v>
      </c>
      <c r="N27" s="2" vm="40">
        <v>296.02999999999997</v>
      </c>
      <c r="O27" s="2" vm="41">
        <v>162.41</v>
      </c>
    </row>
    <row r="28" spans="2:15" x14ac:dyDescent="0.25">
      <c r="D28" s="80" vm="42">
        <f ca="1"/>
        <v>44585</v>
      </c>
      <c r="E28" s="73" vm="43">
        <f ca="1"/>
        <v>296.37</v>
      </c>
      <c r="F28" s="73" vm="44">
        <f ca="1"/>
        <v>161.62</v>
      </c>
      <c r="G28" s="72">
        <f t="shared" ca="1" si="0"/>
        <v>1.1485322433537615E-3</v>
      </c>
      <c r="H28" s="72">
        <f t="shared" ca="1" si="1"/>
        <v>-4.8642324979988327E-3</v>
      </c>
      <c r="I28" s="88">
        <f t="shared" ca="1" si="2"/>
        <v>-0.11465272591486186</v>
      </c>
      <c r="J28" s="90">
        <f t="shared" ca="1" si="3"/>
        <v>-0.11202681171364204</v>
      </c>
      <c r="M28" s="2" vm="42">
        <v>44585</v>
      </c>
      <c r="N28" s="2" vm="43">
        <v>296.37</v>
      </c>
      <c r="O28" s="2" vm="44">
        <v>161.62</v>
      </c>
    </row>
    <row r="29" spans="2:15" x14ac:dyDescent="0.25">
      <c r="D29" s="80" vm="45">
        <f ca="1"/>
        <v>44586</v>
      </c>
      <c r="E29" s="73" vm="46">
        <f ca="1"/>
        <v>288.49</v>
      </c>
      <c r="F29" s="73" vm="47">
        <f ca="1"/>
        <v>159.78</v>
      </c>
      <c r="G29" s="72">
        <f t="shared" ca="1" si="0"/>
        <v>-2.6588386138947873E-2</v>
      </c>
      <c r="H29" s="72">
        <f t="shared" ca="1" si="1"/>
        <v>-1.1384729612671673E-2</v>
      </c>
      <c r="I29" s="88">
        <f t="shared" ca="1" si="2"/>
        <v>-0.13819268110530247</v>
      </c>
      <c r="J29" s="90">
        <f t="shared" ca="1" si="3"/>
        <v>-0.12213614636558423</v>
      </c>
      <c r="M29" s="2" vm="45">
        <v>44586</v>
      </c>
      <c r="N29" s="2" vm="46">
        <v>288.49</v>
      </c>
      <c r="O29" s="2" vm="47">
        <v>159.78</v>
      </c>
    </row>
    <row r="30" spans="2:15" x14ac:dyDescent="0.25">
      <c r="D30" s="80" vm="48">
        <f ca="1"/>
        <v>44587</v>
      </c>
      <c r="E30" s="73" vm="49">
        <f ca="1"/>
        <v>296.70999999999998</v>
      </c>
      <c r="F30" s="73" vm="50">
        <f ca="1"/>
        <v>159.69</v>
      </c>
      <c r="G30" s="72">
        <f t="shared" ca="1" si="0"/>
        <v>2.8493188672050973E-2</v>
      </c>
      <c r="H30" s="72">
        <f t="shared" ca="1" si="1"/>
        <v>-5.6327450244086918E-4</v>
      </c>
      <c r="I30" s="88">
        <f t="shared" ca="1" si="2"/>
        <v>-0.11363704256908147</v>
      </c>
      <c r="J30" s="90">
        <f t="shared" ca="1" si="3"/>
        <v>-0.12263062469095098</v>
      </c>
      <c r="M30" s="2" vm="48">
        <v>44587</v>
      </c>
      <c r="N30" s="2" vm="49">
        <v>296.70999999999998</v>
      </c>
      <c r="O30" s="2" vm="50">
        <v>159.69</v>
      </c>
    </row>
    <row r="31" spans="2:15" x14ac:dyDescent="0.25">
      <c r="D31" s="80" vm="51">
        <f ca="1"/>
        <v>44588</v>
      </c>
      <c r="E31" s="73" vm="52">
        <f ca="1"/>
        <v>299.83999999999997</v>
      </c>
      <c r="F31" s="73" vm="53">
        <f ca="1"/>
        <v>159.22</v>
      </c>
      <c r="G31" s="72">
        <f t="shared" ca="1" si="0"/>
        <v>1.0549020929527142E-2</v>
      </c>
      <c r="H31" s="72">
        <f t="shared" ca="1" si="1"/>
        <v>-2.9432024547560998E-3</v>
      </c>
      <c r="I31" s="88">
        <f t="shared" ca="1" si="2"/>
        <v>-0.10428678117998513</v>
      </c>
      <c r="J31" s="90">
        <f t="shared" ca="1" si="3"/>
        <v>-0.12521290039008837</v>
      </c>
      <c r="M31" s="2" vm="51">
        <v>44588</v>
      </c>
      <c r="N31" s="2" vm="52">
        <v>299.83999999999997</v>
      </c>
      <c r="O31" s="2" vm="53">
        <v>159.22</v>
      </c>
    </row>
    <row r="32" spans="2:15" x14ac:dyDescent="0.25">
      <c r="D32" s="80" vm="54">
        <f ca="1"/>
        <v>44589</v>
      </c>
      <c r="E32" s="73" vm="55">
        <f ca="1"/>
        <v>308.26</v>
      </c>
      <c r="F32" s="73" vm="56">
        <f ca="1"/>
        <v>170.33</v>
      </c>
      <c r="G32" s="72">
        <f t="shared" ca="1" si="0"/>
        <v>2.8081643543223178E-2</v>
      </c>
      <c r="H32" s="72">
        <f t="shared" ca="1" si="1"/>
        <v>6.9777666122346593E-2</v>
      </c>
      <c r="I32" s="88">
        <f t="shared" ca="1" si="2"/>
        <v>-7.9133681852128435E-2</v>
      </c>
      <c r="J32" s="90">
        <f t="shared" ca="1" si="3"/>
        <v>-6.4172298225372071E-2</v>
      </c>
      <c r="M32" s="2" vm="54">
        <v>44589</v>
      </c>
      <c r="N32" s="2" vm="55">
        <v>308.26</v>
      </c>
      <c r="O32" s="2" vm="56">
        <v>170.33</v>
      </c>
    </row>
    <row r="33" spans="4:15" x14ac:dyDescent="0.25">
      <c r="D33" s="80" vm="57">
        <f ca="1"/>
        <v>44592</v>
      </c>
      <c r="E33" s="73" vm="58">
        <f ca="1"/>
        <v>310.98</v>
      </c>
      <c r="F33" s="73" vm="59">
        <f ca="1"/>
        <v>174.78</v>
      </c>
      <c r="G33" s="72">
        <f t="shared" ca="1" si="0"/>
        <v>8.8237202361642897E-3</v>
      </c>
      <c r="H33" s="72">
        <f t="shared" ca="1" si="1"/>
        <v>2.6125755885633595E-2</v>
      </c>
      <c r="I33" s="88">
        <f t="shared" ca="1" si="2"/>
        <v>-7.1008215085884951E-2</v>
      </c>
      <c r="J33" s="90">
        <f t="shared" ca="1" si="3"/>
        <v>-3.9723092137794569E-2</v>
      </c>
      <c r="M33" s="2" vm="57">
        <v>44592</v>
      </c>
      <c r="N33" s="2" vm="58">
        <v>310.98</v>
      </c>
      <c r="O33" s="2" vm="59">
        <v>174.78</v>
      </c>
    </row>
    <row r="34" spans="4:15" x14ac:dyDescent="0.25">
      <c r="D34" s="80" vm="60">
        <f ca="1"/>
        <v>44593</v>
      </c>
      <c r="E34" s="73" vm="61">
        <f ca="1"/>
        <v>308.76</v>
      </c>
      <c r="F34" s="73" vm="62">
        <f ca="1"/>
        <v>174.61</v>
      </c>
      <c r="G34" s="72">
        <f t="shared" ca="1" si="0"/>
        <v>-7.1387227474436488E-3</v>
      </c>
      <c r="H34" s="72">
        <f t="shared" ca="1" si="1"/>
        <v>-9.7265133310442398E-4</v>
      </c>
      <c r="I34" s="88">
        <f t="shared" ca="1" si="2"/>
        <v>-7.764002987303964E-2</v>
      </c>
      <c r="J34" s="90">
        <f t="shared" ca="1" si="3"/>
        <v>-4.0657106752376104E-2</v>
      </c>
      <c r="M34" s="2" vm="60">
        <v>44593</v>
      </c>
      <c r="N34" s="2" vm="61">
        <v>308.76</v>
      </c>
      <c r="O34" s="2" vm="62">
        <v>174.61</v>
      </c>
    </row>
    <row r="35" spans="4:15" x14ac:dyDescent="0.25">
      <c r="D35" s="80" vm="63">
        <f ca="1"/>
        <v>44594</v>
      </c>
      <c r="E35" s="73" vm="64">
        <f ca="1"/>
        <v>313.45999999999998</v>
      </c>
      <c r="F35" s="73" vm="65">
        <f ca="1"/>
        <v>175.84</v>
      </c>
      <c r="G35" s="72">
        <f t="shared" ca="1" si="0"/>
        <v>1.5222179038735462E-2</v>
      </c>
      <c r="H35" s="72">
        <f t="shared" ca="1" si="1"/>
        <v>7.0442700876238717E-3</v>
      </c>
      <c r="I35" s="88">
        <f t="shared" ca="1" si="2"/>
        <v>-6.3599701269604236E-2</v>
      </c>
      <c r="J35" s="90">
        <f t="shared" ca="1" si="3"/>
        <v>-3.3899236305697467E-2</v>
      </c>
      <c r="M35" s="2" vm="63">
        <v>44594</v>
      </c>
      <c r="N35" s="2" vm="64">
        <v>313.45999999999998</v>
      </c>
      <c r="O35" s="2" vm="65">
        <v>175.84</v>
      </c>
    </row>
    <row r="36" spans="4:15" x14ac:dyDescent="0.25">
      <c r="D36" s="80" vm="66">
        <f ca="1"/>
        <v>44595</v>
      </c>
      <c r="E36" s="73" vm="67">
        <f ca="1"/>
        <v>301.25</v>
      </c>
      <c r="F36" s="73" vm="68">
        <f ca="1"/>
        <v>172.9</v>
      </c>
      <c r="G36" s="72">
        <f t="shared" ca="1" si="0"/>
        <v>-3.8952338416384791E-2</v>
      </c>
      <c r="H36" s="72">
        <f t="shared" ca="1" si="1"/>
        <v>-1.671974522292996E-2</v>
      </c>
      <c r="I36" s="88">
        <f t="shared" ca="1" si="2"/>
        <v>-0.10007468259895447</v>
      </c>
      <c r="J36" s="90">
        <f t="shared" ca="1" si="3"/>
        <v>-5.0052194934344207E-2</v>
      </c>
      <c r="M36" s="2" vm="66">
        <v>44595</v>
      </c>
      <c r="N36" s="2" vm="67">
        <v>301.25</v>
      </c>
      <c r="O36" s="2" vm="68">
        <v>172.9</v>
      </c>
    </row>
    <row r="37" spans="4:15" x14ac:dyDescent="0.25">
      <c r="D37" s="80" vm="69">
        <f ca="1"/>
        <v>44596</v>
      </c>
      <c r="E37" s="73" vm="70">
        <f ca="1"/>
        <v>305.94</v>
      </c>
      <c r="F37" s="73" vm="71">
        <f ca="1"/>
        <v>172.39</v>
      </c>
      <c r="G37" s="72">
        <f t="shared" ca="1" si="0"/>
        <v>1.5568464730290499E-2</v>
      </c>
      <c r="H37" s="72">
        <f t="shared" ca="1" si="1"/>
        <v>-2.9496818970504712E-3</v>
      </c>
      <c r="I37" s="88">
        <f t="shared" ca="1" si="2"/>
        <v>-8.606422703510086E-2</v>
      </c>
      <c r="J37" s="90">
        <f t="shared" ca="1" si="3"/>
        <v>-5.2854238778089146E-2</v>
      </c>
      <c r="M37" s="2" vm="69">
        <v>44596</v>
      </c>
      <c r="N37" s="2" vm="70">
        <v>305.94</v>
      </c>
      <c r="O37" s="2" vm="71">
        <v>172.39</v>
      </c>
    </row>
    <row r="38" spans="4:15" x14ac:dyDescent="0.25">
      <c r="D38" s="80" vm="72">
        <f ca="1"/>
        <v>44599</v>
      </c>
      <c r="E38" s="73" vm="73">
        <f ca="1"/>
        <v>300.95</v>
      </c>
      <c r="F38" s="73" vm="74">
        <f ca="1"/>
        <v>171.66</v>
      </c>
      <c r="G38" s="72">
        <f t="shared" ca="1" si="0"/>
        <v>-1.6310387657710645E-2</v>
      </c>
      <c r="H38" s="72">
        <f t="shared" ca="1" si="1"/>
        <v>-4.2345843726433463E-3</v>
      </c>
      <c r="I38" s="88">
        <f t="shared" ca="1" si="2"/>
        <v>-0.10097087378640779</v>
      </c>
      <c r="J38" s="90">
        <f t="shared" ca="1" si="3"/>
        <v>-5.6865007417174818E-2</v>
      </c>
      <c r="M38" s="2" vm="72">
        <v>44599</v>
      </c>
      <c r="N38" s="2" vm="73">
        <v>300.95</v>
      </c>
      <c r="O38" s="2" vm="74">
        <v>171.66</v>
      </c>
    </row>
    <row r="39" spans="4:15" x14ac:dyDescent="0.25">
      <c r="D39" s="80" vm="75">
        <f ca="1"/>
        <v>44600</v>
      </c>
      <c r="E39" s="73" vm="76">
        <f ca="1"/>
        <v>304.56</v>
      </c>
      <c r="F39" s="73" vm="77">
        <f ca="1"/>
        <v>174.83</v>
      </c>
      <c r="G39" s="72">
        <f t="shared" ca="1" si="0"/>
        <v>1.1995348064462563E-2</v>
      </c>
      <c r="H39" s="72">
        <f t="shared" ca="1" si="1"/>
        <v>1.846673657229414E-2</v>
      </c>
      <c r="I39" s="88">
        <f t="shared" ca="1" si="2"/>
        <v>-9.0186706497386138E-2</v>
      </c>
      <c r="J39" s="90">
        <f t="shared" ca="1" si="3"/>
        <v>-3.9448381957035261E-2</v>
      </c>
      <c r="M39" s="2" vm="75">
        <v>44600</v>
      </c>
      <c r="N39" s="2" vm="76">
        <v>304.56</v>
      </c>
      <c r="O39" s="2" vm="77">
        <v>174.83</v>
      </c>
    </row>
    <row r="40" spans="4:15" x14ac:dyDescent="0.25">
      <c r="D40" s="80" vm="78">
        <f ca="1"/>
        <v>44601</v>
      </c>
      <c r="E40" s="73" vm="79">
        <f ca="1"/>
        <v>311.20999999999998</v>
      </c>
      <c r="F40" s="73" vm="80">
        <f ca="1"/>
        <v>176.28</v>
      </c>
      <c r="G40" s="72">
        <f t="shared" ca="1" si="0"/>
        <v>2.1834778040451752E-2</v>
      </c>
      <c r="H40" s="72">
        <f t="shared" ca="1" si="1"/>
        <v>8.2937710919177565E-3</v>
      </c>
      <c r="I40" s="88">
        <f t="shared" ca="1" si="2"/>
        <v>-7.0321135175504201E-2</v>
      </c>
      <c r="J40" s="90">
        <f t="shared" ca="1" si="3"/>
        <v>-3.1481786715015558E-2</v>
      </c>
      <c r="M40" s="2" vm="78">
        <v>44601</v>
      </c>
      <c r="N40" s="2" vm="79">
        <v>311.20999999999998</v>
      </c>
      <c r="O40" s="2" vm="80">
        <v>176.28</v>
      </c>
    </row>
    <row r="41" spans="4:15" x14ac:dyDescent="0.25">
      <c r="D41" s="80" vm="81">
        <f ca="1"/>
        <v>44602</v>
      </c>
      <c r="E41" s="73" vm="82">
        <f ca="1"/>
        <v>302.38</v>
      </c>
      <c r="F41" s="73" vm="83">
        <f ca="1"/>
        <v>172.12</v>
      </c>
      <c r="G41" s="72">
        <f t="shared" ca="1" si="0"/>
        <v>-2.8373124256932614E-2</v>
      </c>
      <c r="H41" s="72">
        <f t="shared" ca="1" si="1"/>
        <v>-2.359882005899705E-2</v>
      </c>
      <c r="I41" s="88">
        <f t="shared" ca="1" si="2"/>
        <v>-9.6699029126213643E-2</v>
      </c>
      <c r="J41" s="90">
        <f t="shared" ca="1" si="3"/>
        <v>-5.4337673754189297E-2</v>
      </c>
      <c r="M41" s="2" vm="81">
        <v>44602</v>
      </c>
      <c r="N41" s="2" vm="82">
        <v>302.38</v>
      </c>
      <c r="O41" s="2" vm="83">
        <v>172.12</v>
      </c>
    </row>
    <row r="42" spans="4:15" x14ac:dyDescent="0.25">
      <c r="D42" s="80" vm="84">
        <f ca="1"/>
        <v>44603</v>
      </c>
      <c r="E42" s="73" vm="85">
        <f ca="1"/>
        <v>295.04000000000002</v>
      </c>
      <c r="F42" s="73" vm="86">
        <f ca="1"/>
        <v>168.64</v>
      </c>
      <c r="G42" s="72">
        <f t="shared" ca="1" si="0"/>
        <v>-2.4274092201865161E-2</v>
      </c>
      <c r="H42" s="72">
        <f t="shared" ca="1" si="1"/>
        <v>-2.0218452242621532E-2</v>
      </c>
      <c r="I42" s="88">
        <f t="shared" ca="1" si="2"/>
        <v>-0.11862584017923816</v>
      </c>
      <c r="J42" s="90">
        <f t="shared" ca="1" si="3"/>
        <v>-7.3457502335036562E-2</v>
      </c>
      <c r="M42" s="2" vm="84">
        <v>44603</v>
      </c>
      <c r="N42" s="2" vm="85">
        <v>295.04000000000002</v>
      </c>
      <c r="O42" s="2" vm="86">
        <v>168.64</v>
      </c>
    </row>
    <row r="43" spans="4:15" x14ac:dyDescent="0.25">
      <c r="D43" s="80" vm="87">
        <f ca="1"/>
        <v>44606</v>
      </c>
      <c r="E43" s="73" vm="88">
        <f ca="1"/>
        <v>295</v>
      </c>
      <c r="F43" s="73" vm="89">
        <f ca="1"/>
        <v>168.88</v>
      </c>
      <c r="G43" s="72">
        <f t="shared" ca="1" si="0"/>
        <v>-1.3557483731030384E-4</v>
      </c>
      <c r="H43" s="72">
        <f t="shared" ca="1" si="1"/>
        <v>1.4231499051233776E-3</v>
      </c>
      <c r="I43" s="88">
        <f t="shared" ca="1" si="2"/>
        <v>-0.11874533233756535</v>
      </c>
      <c r="J43" s="90">
        <f t="shared" ca="1" si="3"/>
        <v>-7.2138893467391885E-2</v>
      </c>
      <c r="M43" s="2" vm="87">
        <v>44606</v>
      </c>
      <c r="N43" s="2" vm="88">
        <v>295</v>
      </c>
      <c r="O43" s="2" vm="89">
        <v>168.88</v>
      </c>
    </row>
    <row r="44" spans="4:15" x14ac:dyDescent="0.25">
      <c r="D44" s="80" vm="90">
        <f ca="1"/>
        <v>44607</v>
      </c>
      <c r="E44" s="73" vm="91">
        <f ca="1"/>
        <v>300.47000000000003</v>
      </c>
      <c r="F44" s="73" vm="92">
        <f ca="1"/>
        <v>172.79</v>
      </c>
      <c r="G44" s="72">
        <f t="shared" ca="1" si="0"/>
        <v>1.8542372881356073E-2</v>
      </c>
      <c r="H44" s="72">
        <f t="shared" ca="1" si="1"/>
        <v>2.3152534343912734E-2</v>
      </c>
      <c r="I44" s="88">
        <f t="shared" ca="1" si="2"/>
        <v>-0.10240477968633299</v>
      </c>
      <c r="J44" s="90">
        <f t="shared" ca="1" si="3"/>
        <v>-5.0656557332014684E-2</v>
      </c>
      <c r="M44" s="2" vm="90">
        <v>44607</v>
      </c>
      <c r="N44" s="2" vm="91">
        <v>300.47000000000003</v>
      </c>
      <c r="O44" s="2" vm="92">
        <v>172.79</v>
      </c>
    </row>
    <row r="45" spans="4:15" x14ac:dyDescent="0.25">
      <c r="D45" s="80" vm="93">
        <f ca="1"/>
        <v>44608</v>
      </c>
      <c r="E45" s="73" vm="94">
        <f ca="1"/>
        <v>299.5</v>
      </c>
      <c r="F45" s="73" vm="95">
        <f ca="1"/>
        <v>172.55</v>
      </c>
      <c r="G45" s="72">
        <f t="shared" ca="1" si="0"/>
        <v>-3.2282757014012731E-3</v>
      </c>
      <c r="H45" s="72">
        <f t="shared" ca="1" si="1"/>
        <v>-1.3889692690548516E-3</v>
      </c>
      <c r="I45" s="88">
        <f t="shared" ca="1" si="2"/>
        <v>-0.10530246452576553</v>
      </c>
      <c r="J45" s="90">
        <f t="shared" ca="1" si="3"/>
        <v>-5.1975166199659251E-2</v>
      </c>
      <c r="M45" s="2" vm="93">
        <v>44608</v>
      </c>
      <c r="N45" s="2" vm="94">
        <v>299.5</v>
      </c>
      <c r="O45" s="2" vm="95">
        <v>172.55</v>
      </c>
    </row>
    <row r="46" spans="4:15" x14ac:dyDescent="0.25">
      <c r="D46" s="80" vm="96">
        <f ca="1"/>
        <v>44609</v>
      </c>
      <c r="E46" s="73" vm="97">
        <f ca="1"/>
        <v>290.73</v>
      </c>
      <c r="F46" s="73" vm="89">
        <f ca="1"/>
        <v>168.88</v>
      </c>
      <c r="G46" s="72">
        <f t="shared" ca="1" si="0"/>
        <v>-2.9282136894824617E-2</v>
      </c>
      <c r="H46" s="72">
        <f t="shared" ca="1" si="1"/>
        <v>-2.1269197334106149E-2</v>
      </c>
      <c r="I46" s="88">
        <f t="shared" ca="1" si="2"/>
        <v>-0.1315011202389843</v>
      </c>
      <c r="J46" s="90">
        <f t="shared" ca="1" si="3"/>
        <v>-7.2138893467391885E-2</v>
      </c>
      <c r="M46" s="2" vm="96">
        <v>44609</v>
      </c>
      <c r="N46" s="2" vm="97">
        <v>290.73</v>
      </c>
      <c r="O46" s="2" vm="89">
        <v>168.88</v>
      </c>
    </row>
    <row r="47" spans="4:15" x14ac:dyDescent="0.25">
      <c r="D47" s="80" vm="98">
        <f ca="1"/>
        <v>44610</v>
      </c>
      <c r="E47" s="73" vm="99">
        <f ca="1"/>
        <v>287.93</v>
      </c>
      <c r="F47" s="73" vm="100">
        <f ca="1"/>
        <v>167.3</v>
      </c>
      <c r="G47" s="72">
        <f t="shared" ca="1" si="0"/>
        <v>-9.6309290406907389E-3</v>
      </c>
      <c r="H47" s="72">
        <f t="shared" ca="1" si="1"/>
        <v>-9.3557555660823688E-3</v>
      </c>
      <c r="I47" s="88">
        <f t="shared" ca="1" si="2"/>
        <v>-0.13986557132188193</v>
      </c>
      <c r="J47" s="90">
        <f t="shared" ca="1" si="3"/>
        <v>-8.0819735179385677E-2</v>
      </c>
      <c r="M47" s="2" vm="98">
        <v>44610</v>
      </c>
      <c r="N47" s="2" vm="99">
        <v>287.93</v>
      </c>
      <c r="O47" s="2" vm="100">
        <v>167.3</v>
      </c>
    </row>
    <row r="48" spans="4:15" x14ac:dyDescent="0.25">
      <c r="D48" s="80" vm="101">
        <f ca="1"/>
        <v>44614</v>
      </c>
      <c r="E48" s="73" vm="102">
        <f ca="1"/>
        <v>287.72000000000003</v>
      </c>
      <c r="F48" s="73" vm="103">
        <f ca="1"/>
        <v>164.32</v>
      </c>
      <c r="G48" s="72">
        <f t="shared" ca="1" si="0"/>
        <v>-7.2934393776258322E-4</v>
      </c>
      <c r="H48" s="72">
        <f t="shared" ca="1" si="1"/>
        <v>-1.781231320980281E-2</v>
      </c>
      <c r="I48" s="88">
        <f t="shared" ca="1" si="2"/>
        <v>-0.1404929051530992</v>
      </c>
      <c r="J48" s="90">
        <f t="shared" ca="1" si="3"/>
        <v>-9.7192461952639975E-2</v>
      </c>
      <c r="M48" s="2" vm="101">
        <v>44614</v>
      </c>
      <c r="N48" s="2" vm="102">
        <v>287.72000000000003</v>
      </c>
      <c r="O48" s="2" vm="103">
        <v>164.32</v>
      </c>
    </row>
    <row r="49" spans="4:15" x14ac:dyDescent="0.25">
      <c r="D49" s="80" vm="104">
        <f ca="1"/>
        <v>44615</v>
      </c>
      <c r="E49" s="73" vm="105">
        <f ca="1"/>
        <v>280.27</v>
      </c>
      <c r="F49" s="73" vm="106">
        <f ca="1"/>
        <v>160.07</v>
      </c>
      <c r="G49" s="72">
        <f t="shared" ca="1" si="0"/>
        <v>-2.589322952870865E-2</v>
      </c>
      <c r="H49" s="72">
        <f t="shared" ca="1" si="1"/>
        <v>-2.5864167478091504E-2</v>
      </c>
      <c r="I49" s="88">
        <f t="shared" ca="1" si="2"/>
        <v>-0.16274831964152359</v>
      </c>
      <c r="J49" s="90">
        <f t="shared" ca="1" si="3"/>
        <v>-0.12054282731718036</v>
      </c>
      <c r="M49" s="2" vm="104">
        <v>44615</v>
      </c>
      <c r="N49" s="2" vm="105">
        <v>280.27</v>
      </c>
      <c r="O49" s="2" vm="106">
        <v>160.07</v>
      </c>
    </row>
    <row r="50" spans="4:15" x14ac:dyDescent="0.25">
      <c r="D50" s="80" vm="107">
        <f ca="1"/>
        <v>44616</v>
      </c>
      <c r="E50" s="73" vm="108">
        <f ca="1"/>
        <v>294.58999999999997</v>
      </c>
      <c r="F50" s="73" vm="109">
        <f ca="1"/>
        <v>162.74</v>
      </c>
      <c r="G50" s="72">
        <f t="shared" ca="1" si="0"/>
        <v>5.1093588325543227E-2</v>
      </c>
      <c r="H50" s="72">
        <f t="shared" ca="1" si="1"/>
        <v>1.6680202411445189E-2</v>
      </c>
      <c r="I50" s="88">
        <f t="shared" ca="1" si="2"/>
        <v>-0.11997012696041831</v>
      </c>
      <c r="J50" s="90">
        <f t="shared" ca="1" si="3"/>
        <v>-0.10587330366463377</v>
      </c>
      <c r="M50" s="2" vm="107">
        <v>44616</v>
      </c>
      <c r="N50" s="2" vm="108">
        <v>294.58999999999997</v>
      </c>
      <c r="O50" s="2" vm="109">
        <v>162.74</v>
      </c>
    </row>
    <row r="51" spans="4:15" x14ac:dyDescent="0.25">
      <c r="D51" s="80" vm="110">
        <f ca="1"/>
        <v>44617</v>
      </c>
      <c r="E51" s="73" vm="111">
        <f ca="1"/>
        <v>297.31</v>
      </c>
      <c r="F51" s="73" vm="112">
        <f ca="1"/>
        <v>164.85</v>
      </c>
      <c r="G51" s="72">
        <f t="shared" ca="1" si="0"/>
        <v>9.233171526528583E-3</v>
      </c>
      <c r="H51" s="72">
        <f t="shared" ca="1" si="1"/>
        <v>1.2965466388103586E-2</v>
      </c>
      <c r="I51" s="88">
        <f t="shared" ca="1" si="2"/>
        <v>-0.11184466019417472</v>
      </c>
      <c r="J51" s="90">
        <f t="shared" ca="1" si="3"/>
        <v>-9.4280534036591424E-2</v>
      </c>
      <c r="M51" s="2" vm="110">
        <v>44617</v>
      </c>
      <c r="N51" s="2" vm="111">
        <v>297.31</v>
      </c>
      <c r="O51" s="2" vm="112">
        <v>164.85</v>
      </c>
    </row>
    <row r="52" spans="4:15" x14ac:dyDescent="0.25">
      <c r="D52" s="81" vm="113">
        <f ca="1"/>
        <v>44620</v>
      </c>
      <c r="E52" s="82" vm="114">
        <f ca="1"/>
        <v>298.79000000000002</v>
      </c>
      <c r="F52" s="82" vm="115">
        <f ca="1"/>
        <v>165.12</v>
      </c>
      <c r="G52" s="87">
        <f t="shared" ca="1" si="0"/>
        <v>4.9779691231375267E-3</v>
      </c>
      <c r="H52" s="87">
        <f t="shared" ca="1" si="1"/>
        <v>1.6378525932667642E-3</v>
      </c>
      <c r="I52" s="88">
        <f t="shared" ca="1" si="2"/>
        <v>-0.10742345033607159</v>
      </c>
      <c r="J52" s="91">
        <f t="shared" ca="1" si="3"/>
        <v>-9.2797099060491162E-2</v>
      </c>
      <c r="M52" s="2" vm="113">
        <v>44620</v>
      </c>
      <c r="N52" s="2" vm="114">
        <v>298.79000000000002</v>
      </c>
      <c r="O52" s="2" vm="115">
        <v>165.12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C2:I2"/>
    <mergeCell ref="B4:F4"/>
  </mergeCells>
  <conditionalFormatting sqref="C9:H11 D11">
    <cfRule type="expression" dxfId="30" priority="7">
      <formula>$B9=TRUE</formula>
    </cfRule>
  </conditionalFormatting>
  <conditionalFormatting sqref="C7:L7">
    <cfRule type="expression" dxfId="29" priority="13">
      <formula>$B$7=TRUE</formula>
    </cfRule>
    <cfRule type="expression" dxfId="28" priority="14">
      <formula>$B$7=FALSE</formula>
    </cfRule>
  </conditionalFormatting>
  <conditionalFormatting sqref="C8:L10 C9:H11 D11">
    <cfRule type="expression" dxfId="27" priority="8">
      <formula>$B7=TRUE</formula>
    </cfRule>
  </conditionalFormatting>
  <conditionalFormatting sqref="C8:L11">
    <cfRule type="expression" dxfId="26" priority="3">
      <formula>$B8=TRUE</formula>
    </cfRule>
  </conditionalFormatting>
  <conditionalFormatting sqref="C11:L11">
    <cfRule type="expression" dxfId="25" priority="4">
      <formula>$B10=TRUE</formula>
    </cfRule>
  </conditionalFormatting>
  <conditionalFormatting sqref="G15:H52">
    <cfRule type="cellIs" dxfId="24" priority="1" operator="lessThan">
      <formula>0</formula>
    </cfRule>
    <cfRule type="cellIs" dxfId="23" priority="2" operator="greater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D6BD5-3DE6-444E-87FC-74B8B0397EAB}">
  <sheetPr>
    <tabColor rgb="FF0070C0"/>
  </sheetPr>
  <dimension ref="B2:K39"/>
  <sheetViews>
    <sheetView showGridLines="0" rightToLeft="1" workbookViewId="0">
      <selection activeCell="G24" sqref="G24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5" width="10.625" style="2" customWidth="1"/>
    <col min="6" max="6" width="13.125" style="2" customWidth="1"/>
    <col min="7" max="7" width="13.875" style="2" customWidth="1"/>
    <col min="8" max="8" width="10.625" style="2" customWidth="1"/>
    <col min="9" max="9" width="11.125" style="2" customWidth="1"/>
    <col min="10" max="10" width="10.875" style="2" customWidth="1"/>
    <col min="11" max="11" width="12.375" style="2" customWidth="1"/>
    <col min="12" max="12" width="10.625" style="2" customWidth="1"/>
    <col min="13" max="13" width="9.875" style="2" customWidth="1"/>
    <col min="14" max="16384" width="9" style="2"/>
  </cols>
  <sheetData>
    <row r="2" spans="2:11" ht="72" customHeight="1" x14ac:dyDescent="0.25">
      <c r="B2" s="26">
        <v>3</v>
      </c>
      <c r="C2" s="111" t="s">
        <v>1125</v>
      </c>
      <c r="D2" s="112"/>
      <c r="E2" s="112"/>
      <c r="F2" s="112"/>
      <c r="G2" s="112"/>
      <c r="H2" s="112"/>
      <c r="I2" s="112"/>
    </row>
    <row r="3" spans="2:11" x14ac:dyDescent="0.25">
      <c r="D3" s="17"/>
      <c r="E3" s="7"/>
      <c r="F3" s="7"/>
      <c r="G3" s="7"/>
      <c r="H3" s="7"/>
      <c r="I3" s="7"/>
    </row>
    <row r="4" spans="2:11" ht="15" customHeight="1" x14ac:dyDescent="0.25">
      <c r="B4" s="110" t="s">
        <v>17</v>
      </c>
      <c r="C4" s="110"/>
      <c r="D4" s="110"/>
      <c r="E4" s="110"/>
      <c r="F4" s="110"/>
      <c r="G4" s="7"/>
      <c r="H4" s="7"/>
      <c r="I4" s="7"/>
    </row>
    <row r="5" spans="2:11" x14ac:dyDescent="0.25">
      <c r="D5" s="17"/>
      <c r="E5" s="7"/>
      <c r="F5" s="7"/>
      <c r="G5" s="7"/>
      <c r="H5" s="7"/>
      <c r="I5" s="7"/>
    </row>
    <row r="6" spans="2:11" x14ac:dyDescent="0.25">
      <c r="B6" s="15" t="b">
        <v>1</v>
      </c>
      <c r="C6" s="16">
        <v>1</v>
      </c>
      <c r="D6" s="10" t="s">
        <v>20</v>
      </c>
      <c r="E6" s="7"/>
      <c r="F6" s="7"/>
      <c r="G6" s="7"/>
      <c r="H6" s="7"/>
      <c r="I6" s="7"/>
    </row>
    <row r="7" spans="2:11" x14ac:dyDescent="0.25">
      <c r="B7" s="15" t="b">
        <v>1</v>
      </c>
      <c r="C7" s="16">
        <v>2</v>
      </c>
      <c r="D7" s="10" t="s">
        <v>21</v>
      </c>
      <c r="E7" s="7"/>
      <c r="F7" s="7"/>
      <c r="G7" s="7"/>
      <c r="H7" s="7"/>
      <c r="I7" s="7"/>
    </row>
    <row r="8" spans="2:11" x14ac:dyDescent="0.25">
      <c r="B8" s="15" t="b">
        <v>1</v>
      </c>
      <c r="C8" s="16">
        <v>3</v>
      </c>
      <c r="D8" s="10" t="s">
        <v>22</v>
      </c>
      <c r="E8" s="7"/>
      <c r="F8" s="7"/>
      <c r="G8" s="7"/>
      <c r="H8" s="7"/>
      <c r="I8" s="7"/>
    </row>
    <row r="9" spans="2:11" x14ac:dyDescent="0.25">
      <c r="B9" s="15" t="b">
        <v>1</v>
      </c>
      <c r="C9" s="16">
        <v>4</v>
      </c>
      <c r="D9" s="10" t="s">
        <v>24</v>
      </c>
      <c r="E9" s="7"/>
      <c r="F9" s="7"/>
      <c r="G9" s="7"/>
      <c r="H9" s="7"/>
      <c r="I9" s="7"/>
    </row>
    <row r="10" spans="2:11" x14ac:dyDescent="0.25">
      <c r="B10" s="15" t="b">
        <v>1</v>
      </c>
      <c r="C10" s="16">
        <v>5</v>
      </c>
      <c r="D10" s="10" t="s">
        <v>66</v>
      </c>
      <c r="E10" s="7"/>
      <c r="F10" s="7"/>
      <c r="G10" s="7"/>
      <c r="H10" s="7"/>
      <c r="I10" s="7"/>
    </row>
    <row r="11" spans="2:11" x14ac:dyDescent="0.25">
      <c r="B11" s="15" t="b">
        <v>1</v>
      </c>
      <c r="C11" s="16">
        <v>6</v>
      </c>
      <c r="D11" s="10" t="s">
        <v>23</v>
      </c>
      <c r="E11" s="7"/>
      <c r="F11" s="7"/>
      <c r="G11" s="7"/>
      <c r="H11" s="7"/>
      <c r="I11" s="7"/>
    </row>
    <row r="12" spans="2:11" x14ac:dyDescent="0.25">
      <c r="B12" s="15" t="b">
        <v>1</v>
      </c>
      <c r="C12" s="16">
        <v>7</v>
      </c>
      <c r="D12" s="10" t="s">
        <v>26</v>
      </c>
      <c r="E12" s="7"/>
      <c r="F12" s="7"/>
      <c r="G12" s="7"/>
      <c r="H12" s="7"/>
      <c r="I12" s="7"/>
    </row>
    <row r="13" spans="2:11" x14ac:dyDescent="0.25">
      <c r="B13" s="15" t="b">
        <v>1</v>
      </c>
      <c r="C13" s="16">
        <v>8</v>
      </c>
      <c r="D13" s="10" t="s">
        <v>25</v>
      </c>
      <c r="E13" s="7"/>
      <c r="F13" s="7"/>
      <c r="G13" s="7"/>
      <c r="H13" s="7"/>
      <c r="I13" s="7"/>
    </row>
    <row r="15" spans="2:11" x14ac:dyDescent="0.25">
      <c r="D15" s="93" t="s">
        <v>10</v>
      </c>
      <c r="E15" s="93" t="s">
        <v>15</v>
      </c>
      <c r="F15" s="93" t="s">
        <v>14</v>
      </c>
      <c r="G15" s="93" t="s">
        <v>13</v>
      </c>
      <c r="H15" s="93" t="s">
        <v>12</v>
      </c>
      <c r="I15" s="93" t="s">
        <v>18</v>
      </c>
      <c r="J15" s="93" t="s">
        <v>11</v>
      </c>
      <c r="K15" s="93" t="s">
        <v>19</v>
      </c>
    </row>
    <row r="16" spans="2:11" x14ac:dyDescent="0.25">
      <c r="D16" s="11" t="s">
        <v>9</v>
      </c>
      <c r="E16" s="14">
        <v>100000</v>
      </c>
      <c r="F16" s="14">
        <v>35000</v>
      </c>
      <c r="G16" s="14">
        <v>47000</v>
      </c>
      <c r="H16" s="14">
        <f>טבלה3[[#This Row],[הכנסות]]-טבלה3[[#This Row],[הוצאות משתנות]]</f>
        <v>53000</v>
      </c>
      <c r="I16" s="95">
        <f>טבלה3[[#This Row],[רווח גולמי]]/טבלה3[[#This Row],[הכנסות]]</f>
        <v>0.53</v>
      </c>
      <c r="J16" s="94">
        <f>טבלה3[[#This Row],[רווח גולמי]]-טבלה3[[#This Row],[הוצאות קבועות]]</f>
        <v>18000</v>
      </c>
      <c r="K16" s="95">
        <f>טבלה3[[#This Row],[רווח תפעולי]]/טבלה3[[#This Row],[הכנסות]]</f>
        <v>0.18</v>
      </c>
    </row>
    <row r="17" spans="2:11" x14ac:dyDescent="0.25">
      <c r="B17" s="4"/>
      <c r="D17" s="11" t="s">
        <v>8</v>
      </c>
      <c r="E17" s="14">
        <v>110000</v>
      </c>
      <c r="F17" s="14">
        <v>57000</v>
      </c>
      <c r="G17" s="14">
        <v>55000</v>
      </c>
      <c r="H17" s="14">
        <f>טבלה3[[#This Row],[הכנסות]]-טבלה3[[#This Row],[הוצאות משתנות]]</f>
        <v>55000</v>
      </c>
      <c r="I17" s="95">
        <f>טבלה3[[#This Row],[רווח גולמי]]/טבלה3[[#This Row],[הכנסות]]</f>
        <v>0.5</v>
      </c>
      <c r="J17" s="94">
        <f>טבלה3[[#This Row],[רווח גולמי]]-טבלה3[[#This Row],[הוצאות קבועות]]</f>
        <v>-2000</v>
      </c>
      <c r="K17" s="95">
        <f>טבלה3[[#This Row],[רווח תפעולי]]/טבלה3[[#This Row],[הכנסות]]</f>
        <v>-1.8181818181818181E-2</v>
      </c>
    </row>
    <row r="18" spans="2:11" x14ac:dyDescent="0.25">
      <c r="B18"/>
      <c r="D18" s="11" t="s">
        <v>7</v>
      </c>
      <c r="E18" s="14">
        <v>105000</v>
      </c>
      <c r="F18" s="14">
        <v>49000</v>
      </c>
      <c r="G18" s="14">
        <v>57000</v>
      </c>
      <c r="H18" s="14">
        <f>טבלה3[[#This Row],[הכנסות]]-טבלה3[[#This Row],[הוצאות משתנות]]</f>
        <v>48000</v>
      </c>
      <c r="I18" s="95">
        <f>טבלה3[[#This Row],[רווח גולמי]]/טבלה3[[#This Row],[הכנסות]]</f>
        <v>0.45714285714285713</v>
      </c>
      <c r="J18" s="94">
        <f>טבלה3[[#This Row],[רווח גולמי]]-טבלה3[[#This Row],[הוצאות קבועות]]</f>
        <v>-1000</v>
      </c>
      <c r="K18" s="95">
        <f>טבלה3[[#This Row],[רווח תפעולי]]/טבלה3[[#This Row],[הכנסות]]</f>
        <v>-9.5238095238095247E-3</v>
      </c>
    </row>
    <row r="19" spans="2:11" x14ac:dyDescent="0.25">
      <c r="D19" s="11" t="s">
        <v>6</v>
      </c>
      <c r="E19" s="14">
        <v>98000</v>
      </c>
      <c r="F19" s="14">
        <v>38000</v>
      </c>
      <c r="G19" s="14">
        <v>48000</v>
      </c>
      <c r="H19" s="14">
        <f>טבלה3[[#This Row],[הכנסות]]-טבלה3[[#This Row],[הוצאות משתנות]]</f>
        <v>50000</v>
      </c>
      <c r="I19" s="95">
        <f>טבלה3[[#This Row],[רווח גולמי]]/טבלה3[[#This Row],[הכנסות]]</f>
        <v>0.51020408163265307</v>
      </c>
      <c r="J19" s="94">
        <f>טבלה3[[#This Row],[רווח גולמי]]-טבלה3[[#This Row],[הוצאות קבועות]]</f>
        <v>12000</v>
      </c>
      <c r="K19" s="95">
        <f>טבלה3[[#This Row],[רווח תפעולי]]/טבלה3[[#This Row],[הכנסות]]</f>
        <v>0.12244897959183673</v>
      </c>
    </row>
    <row r="20" spans="2:11" x14ac:dyDescent="0.25">
      <c r="D20" s="13" t="s">
        <v>5</v>
      </c>
      <c r="E20" s="14">
        <v>115000</v>
      </c>
      <c r="F20" s="14">
        <v>39000</v>
      </c>
      <c r="G20" s="14">
        <v>60000</v>
      </c>
      <c r="H20" s="14">
        <f>טבלה3[[#This Row],[הכנסות]]-טבלה3[[#This Row],[הוצאות משתנות]]</f>
        <v>55000</v>
      </c>
      <c r="I20" s="95">
        <f>טבלה3[[#This Row],[רווח גולמי]]/טבלה3[[#This Row],[הכנסות]]</f>
        <v>0.47826086956521741</v>
      </c>
      <c r="J20" s="94">
        <f>טבלה3[[#This Row],[רווח גולמי]]-טבלה3[[#This Row],[הוצאות קבועות]]</f>
        <v>16000</v>
      </c>
      <c r="K20" s="95">
        <f>טבלה3[[#This Row],[רווח תפעולי]]/טבלה3[[#This Row],[הכנסות]]</f>
        <v>0.1391304347826087</v>
      </c>
    </row>
    <row r="21" spans="2:11" x14ac:dyDescent="0.25">
      <c r="D21" s="13" t="s">
        <v>4</v>
      </c>
      <c r="E21" s="14">
        <v>120000</v>
      </c>
      <c r="F21" s="14">
        <v>45000</v>
      </c>
      <c r="G21" s="14">
        <v>62000</v>
      </c>
      <c r="H21" s="14">
        <f>טבלה3[[#This Row],[הכנסות]]-טבלה3[[#This Row],[הוצאות משתנות]]</f>
        <v>58000</v>
      </c>
      <c r="I21" s="95">
        <f>טבלה3[[#This Row],[רווח גולמי]]/טבלה3[[#This Row],[הכנסות]]</f>
        <v>0.48333333333333334</v>
      </c>
      <c r="J21" s="94">
        <f>טבלה3[[#This Row],[רווח גולמי]]-טבלה3[[#This Row],[הוצאות קבועות]]</f>
        <v>13000</v>
      </c>
      <c r="K21" s="95">
        <f>טבלה3[[#This Row],[רווח תפעולי]]/טבלה3[[#This Row],[הכנסות]]</f>
        <v>0.10833333333333334</v>
      </c>
    </row>
    <row r="22" spans="2:11" x14ac:dyDescent="0.25">
      <c r="D22" s="11" t="s">
        <v>1097</v>
      </c>
      <c r="E22" s="14">
        <f>SUBTOTAL(109,טבלה3[הכנסות])</f>
        <v>648000</v>
      </c>
      <c r="F22" s="14">
        <f>SUBTOTAL(109,טבלה3[הוצאות קבועות])</f>
        <v>263000</v>
      </c>
      <c r="G22" s="14">
        <f>SUBTOTAL(109,טבלה3[הוצאות משתנות])</f>
        <v>329000</v>
      </c>
      <c r="H22" s="14">
        <f>SUBTOTAL(109,טבלה3[רווח גולמי])</f>
        <v>319000</v>
      </c>
      <c r="I22" s="95">
        <f>טבלה3[[#Totals],[רווח גולמי]]/טבלה3[[#Totals],[הכנסות]]</f>
        <v>0.49228395061728397</v>
      </c>
      <c r="J22" s="14">
        <f>SUBTOTAL(109,טבלה3[רווח תפעולי])</f>
        <v>56000</v>
      </c>
      <c r="K22" s="96">
        <f>טבלה3[[#Totals],[רווח תפעולי]]/טבלה3[[#Totals],[הכנסות]]</f>
        <v>8.6419753086419748E-2</v>
      </c>
    </row>
    <row r="23" spans="2:11" x14ac:dyDescent="0.25">
      <c r="C23"/>
      <c r="D23"/>
      <c r="E23"/>
      <c r="F23"/>
      <c r="G23"/>
      <c r="H23"/>
      <c r="I23"/>
      <c r="J23"/>
    </row>
    <row r="24" spans="2:11" x14ac:dyDescent="0.25">
      <c r="C24"/>
      <c r="D24"/>
      <c r="E24"/>
      <c r="F24"/>
      <c r="G24"/>
      <c r="H24"/>
      <c r="I24"/>
    </row>
    <row r="25" spans="2:11" x14ac:dyDescent="0.25">
      <c r="D25"/>
      <c r="E25"/>
      <c r="F25"/>
      <c r="G25"/>
      <c r="H25"/>
      <c r="I25"/>
    </row>
    <row r="26" spans="2:11" x14ac:dyDescent="0.25">
      <c r="D26" s="40" t="s">
        <v>64</v>
      </c>
    </row>
    <row r="27" spans="2:11" x14ac:dyDescent="0.25">
      <c r="C27"/>
    </row>
    <row r="28" spans="2:11" x14ac:dyDescent="0.25">
      <c r="B28"/>
      <c r="C28"/>
      <c r="D28" s="9" t="s">
        <v>15</v>
      </c>
      <c r="F28" s="42">
        <f>טבלה3[[#Totals],[הכנסות]]</f>
        <v>648000</v>
      </c>
      <c r="G28"/>
      <c r="H28"/>
      <c r="I28"/>
    </row>
    <row r="29" spans="2:11" x14ac:dyDescent="0.25">
      <c r="F29"/>
      <c r="G29"/>
      <c r="H29"/>
    </row>
    <row r="30" spans="2:11" x14ac:dyDescent="0.25">
      <c r="D30" s="9" t="s">
        <v>13</v>
      </c>
      <c r="F30" s="42">
        <f>טבלה3[[#Totals],[הוצאות משתנות]]</f>
        <v>329000</v>
      </c>
    </row>
    <row r="32" spans="2:11" x14ac:dyDescent="0.25">
      <c r="D32" s="9" t="s">
        <v>12</v>
      </c>
      <c r="F32" s="42">
        <f>טבלה3[[#Totals],[רווח גולמי]]</f>
        <v>319000</v>
      </c>
    </row>
    <row r="33" spans="4:6" x14ac:dyDescent="0.25">
      <c r="D33" s="41" t="s">
        <v>65</v>
      </c>
      <c r="F33" s="43">
        <f>IFERROR(F32/F28,"")</f>
        <v>0.49228395061728397</v>
      </c>
    </row>
    <row r="35" spans="4:6" x14ac:dyDescent="0.25">
      <c r="D35" s="9" t="s">
        <v>14</v>
      </c>
      <c r="F35" s="42">
        <f>טבלה3[[#Totals],[הוצאות קבועות]]</f>
        <v>263000</v>
      </c>
    </row>
    <row r="36" spans="4:6" x14ac:dyDescent="0.25">
      <c r="D36" s="41" t="s">
        <v>65</v>
      </c>
      <c r="F36" s="43">
        <f>IFERROR(F35/F28,"")</f>
        <v>0.40586419753086422</v>
      </c>
    </row>
    <row r="38" spans="4:6" x14ac:dyDescent="0.25">
      <c r="D38" s="2" t="s">
        <v>11</v>
      </c>
      <c r="F38" s="42">
        <f>טבלה3[[#Totals],[רווח תפעולי]]</f>
        <v>56000</v>
      </c>
    </row>
    <row r="39" spans="4:6" x14ac:dyDescent="0.25">
      <c r="D39" s="41" t="s">
        <v>65</v>
      </c>
      <c r="F39" s="43">
        <f>IFERROR(F38/F28,"")</f>
        <v>8.6419753086419748E-2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C2:I2"/>
    <mergeCell ref="B4:F4"/>
  </mergeCells>
  <conditionalFormatting sqref="C6:L6">
    <cfRule type="expression" dxfId="22" priority="30">
      <formula>$B$6=TRUE</formula>
    </cfRule>
    <cfRule type="expression" dxfId="21" priority="32">
      <formula>$B$6=FALSE</formula>
    </cfRule>
  </conditionalFormatting>
  <conditionalFormatting sqref="C7:L13">
    <cfRule type="expression" dxfId="20" priority="4">
      <formula>$B7=TRUE</formula>
    </cfRule>
    <cfRule type="expression" dxfId="19" priority="5">
      <formula>$B6=TRUE</formula>
    </cfRule>
  </conditionalFormatting>
  <conditionalFormatting sqref="K16:K21">
    <cfRule type="cellIs" dxfId="18" priority="1" operator="lessThan">
      <formula>0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26590-4321-4602-9828-78618B741443}">
  <sheetPr>
    <tabColor rgb="FF0070C0"/>
  </sheetPr>
  <dimension ref="B2:AD63"/>
  <sheetViews>
    <sheetView showGridLines="0" rightToLeft="1" workbookViewId="0">
      <selection activeCell="C3" sqref="C3"/>
    </sheetView>
  </sheetViews>
  <sheetFormatPr defaultRowHeight="15" x14ac:dyDescent="0.25"/>
  <cols>
    <col min="1" max="1" width="24.125" customWidth="1"/>
    <col min="2" max="2" width="5.375" style="2" customWidth="1"/>
    <col min="3" max="3" width="4.875" style="2" customWidth="1"/>
    <col min="4" max="12" width="10.625" style="2" customWidth="1"/>
    <col min="14" max="14" width="15" bestFit="1" customWidth="1"/>
    <col min="15" max="30" width="9.625" customWidth="1"/>
  </cols>
  <sheetData>
    <row r="2" spans="2:15" ht="72" customHeight="1" x14ac:dyDescent="0.25">
      <c r="B2" s="26">
        <v>4</v>
      </c>
      <c r="C2" s="111" t="s">
        <v>1126</v>
      </c>
      <c r="D2" s="112"/>
      <c r="E2" s="112"/>
      <c r="F2" s="112"/>
      <c r="G2" s="112"/>
      <c r="H2" s="112"/>
      <c r="I2" s="112"/>
    </row>
    <row r="3" spans="2:15" x14ac:dyDescent="0.25">
      <c r="D3" s="17"/>
      <c r="E3" s="7"/>
      <c r="F3" s="7"/>
      <c r="G3" s="7"/>
      <c r="H3" s="7"/>
      <c r="I3" s="7"/>
    </row>
    <row r="4" spans="2:15" x14ac:dyDescent="0.25">
      <c r="B4" s="110" t="s">
        <v>17</v>
      </c>
      <c r="C4" s="110"/>
      <c r="D4" s="110"/>
      <c r="E4" s="110"/>
      <c r="F4" s="110"/>
      <c r="G4" s="7"/>
      <c r="H4" s="7"/>
      <c r="I4" s="7"/>
    </row>
    <row r="5" spans="2:15" x14ac:dyDescent="0.25">
      <c r="D5" s="17"/>
      <c r="E5" s="7"/>
      <c r="F5" s="7"/>
      <c r="G5" s="7"/>
      <c r="H5" s="7"/>
      <c r="I5" s="7"/>
    </row>
    <row r="6" spans="2:15" x14ac:dyDescent="0.25">
      <c r="B6" s="15" t="b">
        <v>1</v>
      </c>
      <c r="C6" s="16">
        <v>1</v>
      </c>
      <c r="D6" s="10" t="s">
        <v>1098</v>
      </c>
      <c r="E6" s="7"/>
      <c r="F6" s="7"/>
      <c r="G6" s="7"/>
      <c r="H6" s="7"/>
      <c r="I6" s="7"/>
    </row>
    <row r="7" spans="2:15" x14ac:dyDescent="0.25">
      <c r="B7" s="15" t="b">
        <v>1</v>
      </c>
      <c r="C7" s="16">
        <v>2</v>
      </c>
      <c r="D7" s="10" t="s">
        <v>1099</v>
      </c>
      <c r="E7" s="7"/>
      <c r="F7" s="7"/>
      <c r="G7" s="7"/>
      <c r="H7" s="7"/>
      <c r="I7" s="7"/>
    </row>
    <row r="8" spans="2:15" x14ac:dyDescent="0.25">
      <c r="B8" s="15" t="b">
        <v>1</v>
      </c>
      <c r="C8" s="16">
        <v>3</v>
      </c>
      <c r="D8" s="10" t="s">
        <v>80</v>
      </c>
      <c r="E8" s="7"/>
      <c r="F8" s="7"/>
      <c r="G8" s="7"/>
      <c r="H8" s="7"/>
      <c r="I8" s="7"/>
    </row>
    <row r="9" spans="2:15" x14ac:dyDescent="0.25">
      <c r="B9" s="15" t="b">
        <v>1</v>
      </c>
      <c r="C9" s="16">
        <v>4</v>
      </c>
      <c r="D9" s="10" t="s">
        <v>87</v>
      </c>
      <c r="E9" s="7"/>
      <c r="F9" s="7"/>
      <c r="G9" s="7"/>
      <c r="H9" s="7"/>
      <c r="I9" s="7"/>
    </row>
    <row r="10" spans="2:15" x14ac:dyDescent="0.25">
      <c r="B10" s="15" t="b">
        <v>1</v>
      </c>
      <c r="C10" s="16">
        <v>5</v>
      </c>
      <c r="D10" s="10" t="s">
        <v>89</v>
      </c>
      <c r="E10" s="7"/>
      <c r="F10" s="7"/>
      <c r="G10" s="7"/>
      <c r="H10" s="7"/>
      <c r="I10" s="7"/>
    </row>
    <row r="11" spans="2:15" x14ac:dyDescent="0.25">
      <c r="B11" s="15" t="b">
        <v>1</v>
      </c>
      <c r="C11" s="16">
        <v>6</v>
      </c>
      <c r="D11" s="10" t="s">
        <v>90</v>
      </c>
      <c r="E11" s="7"/>
      <c r="F11" s="7"/>
      <c r="G11" s="61">
        <v>18800</v>
      </c>
      <c r="H11" s="7"/>
      <c r="I11" s="7"/>
    </row>
    <row r="12" spans="2:15" x14ac:dyDescent="0.25">
      <c r="B12" s="60"/>
      <c r="C12" s="16"/>
      <c r="D12" s="10"/>
      <c r="E12" s="7"/>
      <c r="F12" s="7"/>
      <c r="G12" s="7"/>
      <c r="H12" s="7"/>
      <c r="I12" s="7"/>
    </row>
    <row r="13" spans="2:15" x14ac:dyDescent="0.25">
      <c r="B13" s="60"/>
      <c r="C13" s="16">
        <v>1</v>
      </c>
      <c r="D13" s="10" t="s">
        <v>1100</v>
      </c>
      <c r="E13" s="7"/>
      <c r="F13" s="7"/>
      <c r="G13" s="7"/>
      <c r="H13" s="7"/>
      <c r="I13" s="7"/>
    </row>
    <row r="15" spans="2:15" x14ac:dyDescent="0.25">
      <c r="D15" s="48" t="s">
        <v>50</v>
      </c>
      <c r="E15" s="48" t="s">
        <v>68</v>
      </c>
      <c r="F15" s="48" t="s">
        <v>79</v>
      </c>
      <c r="G15" s="48" t="s">
        <v>67</v>
      </c>
      <c r="J15" s="48" t="s">
        <v>67</v>
      </c>
      <c r="K15" s="48" t="s">
        <v>68</v>
      </c>
      <c r="N15" s="56" t="s">
        <v>88</v>
      </c>
    </row>
    <row r="16" spans="2:15" x14ac:dyDescent="0.25">
      <c r="D16" s="39">
        <v>45667</v>
      </c>
      <c r="E16" t="s">
        <v>71</v>
      </c>
      <c r="F16">
        <v>10000</v>
      </c>
      <c r="G16" t="str">
        <f>_xlfn.XLOOKUP(E16,$K$16:$K$23,$J$16:$J$23,"",0)</f>
        <v>הכנסה</v>
      </c>
      <c r="H16"/>
      <c r="I16" s="12"/>
      <c r="J16" s="1" t="s">
        <v>69</v>
      </c>
      <c r="K16" t="s">
        <v>70</v>
      </c>
      <c r="N16" s="50" t="s">
        <v>81</v>
      </c>
      <c r="O16" s="50" t="s">
        <v>82</v>
      </c>
    </row>
    <row r="17" spans="2:30" x14ac:dyDescent="0.25">
      <c r="B17" s="4"/>
      <c r="D17" s="39">
        <v>45669</v>
      </c>
      <c r="E17" t="s">
        <v>73</v>
      </c>
      <c r="F17">
        <v>-12000</v>
      </c>
      <c r="G17" t="str">
        <f t="shared" ref="G17:G63" si="0">_xlfn.XLOOKUP(E17,$K$16:$K$23,$J$16:$J$23,"",0)</f>
        <v>הוצאה</v>
      </c>
      <c r="H17"/>
      <c r="I17" s="12"/>
      <c r="J17" s="1" t="s">
        <v>69</v>
      </c>
      <c r="K17" t="s">
        <v>71</v>
      </c>
      <c r="N17" s="51" t="s">
        <v>83</v>
      </c>
      <c r="O17" s="52">
        <v>45667</v>
      </c>
      <c r="P17" s="52">
        <v>45669</v>
      </c>
      <c r="Q17" s="52">
        <v>45670</v>
      </c>
    </row>
    <row r="18" spans="2:30" x14ac:dyDescent="0.25">
      <c r="B18"/>
      <c r="D18" s="39">
        <v>45670</v>
      </c>
      <c r="E18" t="s">
        <v>74</v>
      </c>
      <c r="F18">
        <v>-5000</v>
      </c>
      <c r="G18" t="str">
        <f t="shared" si="0"/>
        <v>הוצאה</v>
      </c>
      <c r="H18"/>
      <c r="I18" s="12"/>
      <c r="J18" s="1" t="s">
        <v>72</v>
      </c>
      <c r="K18" t="s">
        <v>73</v>
      </c>
      <c r="N18" s="54" t="s">
        <v>72</v>
      </c>
      <c r="O18" s="55"/>
      <c r="P18" s="55">
        <v>-12000</v>
      </c>
      <c r="Q18" s="55">
        <v>-5000</v>
      </c>
    </row>
    <row r="19" spans="2:30" x14ac:dyDescent="0.25">
      <c r="D19" s="39">
        <v>45672</v>
      </c>
      <c r="E19" t="s">
        <v>70</v>
      </c>
      <c r="F19">
        <v>25000</v>
      </c>
      <c r="G19" t="str">
        <f t="shared" si="0"/>
        <v>הכנסה</v>
      </c>
      <c r="H19"/>
      <c r="I19" s="12"/>
      <c r="J19" s="1" t="s">
        <v>72</v>
      </c>
      <c r="K19" t="s">
        <v>74</v>
      </c>
      <c r="N19" s="54" t="s">
        <v>69</v>
      </c>
      <c r="O19" s="55">
        <v>10000</v>
      </c>
      <c r="P19" s="55"/>
      <c r="Q19" s="55"/>
    </row>
    <row r="20" spans="2:30" x14ac:dyDescent="0.25">
      <c r="D20" s="39">
        <v>45672</v>
      </c>
      <c r="E20" t="s">
        <v>75</v>
      </c>
      <c r="F20">
        <v>-6000</v>
      </c>
      <c r="G20" t="str">
        <f t="shared" si="0"/>
        <v>הוצאה</v>
      </c>
      <c r="H20"/>
      <c r="I20" s="12"/>
      <c r="J20" s="1" t="s">
        <v>72</v>
      </c>
      <c r="K20" t="s">
        <v>75</v>
      </c>
      <c r="N20" s="49" t="s">
        <v>84</v>
      </c>
      <c r="O20" s="53">
        <v>10000</v>
      </c>
      <c r="P20" s="53">
        <v>-12000</v>
      </c>
      <c r="Q20" s="53">
        <v>-5000</v>
      </c>
    </row>
    <row r="21" spans="2:30" x14ac:dyDescent="0.25">
      <c r="D21" s="39">
        <v>45674</v>
      </c>
      <c r="E21" t="s">
        <v>76</v>
      </c>
      <c r="F21">
        <v>-2000</v>
      </c>
      <c r="G21" t="str">
        <f t="shared" si="0"/>
        <v>הוצאה</v>
      </c>
      <c r="H21"/>
      <c r="I21" s="12"/>
      <c r="J21" s="1" t="s">
        <v>72</v>
      </c>
      <c r="K21" t="s">
        <v>76</v>
      </c>
      <c r="N21" s="54" t="s">
        <v>85</v>
      </c>
      <c r="O21" s="55">
        <v>0</v>
      </c>
      <c r="P21" s="55">
        <f>O22</f>
        <v>10000</v>
      </c>
      <c r="Q21" s="55">
        <f t="shared" ref="Q21" si="1">P22</f>
        <v>-2000</v>
      </c>
    </row>
    <row r="22" spans="2:30" x14ac:dyDescent="0.25">
      <c r="D22" s="39">
        <v>45679</v>
      </c>
      <c r="E22" t="s">
        <v>77</v>
      </c>
      <c r="F22">
        <v>-1000</v>
      </c>
      <c r="G22" t="str">
        <f t="shared" si="0"/>
        <v>הוצאה</v>
      </c>
      <c r="H22"/>
      <c r="I22"/>
      <c r="J22" s="1" t="s">
        <v>72</v>
      </c>
      <c r="K22" t="s">
        <v>77</v>
      </c>
      <c r="N22" s="57" t="s">
        <v>86</v>
      </c>
      <c r="O22" s="58">
        <f>O21+O20</f>
        <v>10000</v>
      </c>
      <c r="P22" s="59">
        <f t="shared" ref="P22:Q22" si="2">P21+P20</f>
        <v>-2000</v>
      </c>
      <c r="Q22" s="59">
        <f t="shared" si="2"/>
        <v>-7000</v>
      </c>
    </row>
    <row r="23" spans="2:30" x14ac:dyDescent="0.25">
      <c r="C23"/>
      <c r="D23" s="39">
        <v>45682</v>
      </c>
      <c r="E23" t="s">
        <v>78</v>
      </c>
      <c r="F23">
        <v>-1000</v>
      </c>
      <c r="G23" t="str">
        <f t="shared" si="0"/>
        <v>הוצאה</v>
      </c>
      <c r="H23"/>
      <c r="I23"/>
      <c r="J23" s="1" t="s">
        <v>72</v>
      </c>
      <c r="K23" t="s">
        <v>78</v>
      </c>
    </row>
    <row r="24" spans="2:30" x14ac:dyDescent="0.25">
      <c r="C24"/>
      <c r="D24" s="39">
        <v>45693</v>
      </c>
      <c r="E24" t="s">
        <v>70</v>
      </c>
      <c r="F24">
        <v>30000</v>
      </c>
      <c r="G24" t="str">
        <f t="shared" si="0"/>
        <v>הכנסה</v>
      </c>
      <c r="H24"/>
      <c r="I24"/>
      <c r="N24" s="97" t="s">
        <v>81</v>
      </c>
      <c r="O24" s="97" t="s">
        <v>82</v>
      </c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</row>
    <row r="25" spans="2:30" x14ac:dyDescent="0.25">
      <c r="D25" s="39">
        <v>45698</v>
      </c>
      <c r="E25" t="s">
        <v>71</v>
      </c>
      <c r="F25">
        <v>12000</v>
      </c>
      <c r="G25" t="str">
        <f t="shared" si="0"/>
        <v>הכנסה</v>
      </c>
      <c r="H25"/>
      <c r="N25" s="97" t="s">
        <v>83</v>
      </c>
      <c r="O25" s="99">
        <v>45667</v>
      </c>
      <c r="P25" s="99">
        <v>45669</v>
      </c>
      <c r="Q25" s="99">
        <v>45670</v>
      </c>
      <c r="R25" s="99">
        <v>45672</v>
      </c>
      <c r="S25" s="99">
        <v>45674</v>
      </c>
      <c r="T25" s="99">
        <v>45679</v>
      </c>
      <c r="U25" s="99">
        <v>45682</v>
      </c>
      <c r="V25" s="99">
        <v>45693</v>
      </c>
      <c r="W25" s="99">
        <v>45698</v>
      </c>
      <c r="X25" s="99">
        <v>45700</v>
      </c>
      <c r="Y25" s="99">
        <v>45701</v>
      </c>
      <c r="Z25" s="99">
        <v>45703</v>
      </c>
      <c r="AA25" s="99">
        <v>45705</v>
      </c>
      <c r="AB25" s="99">
        <v>45710</v>
      </c>
      <c r="AC25" s="99">
        <v>45713</v>
      </c>
      <c r="AD25" s="99" t="s">
        <v>84</v>
      </c>
    </row>
    <row r="26" spans="2:30" x14ac:dyDescent="0.25">
      <c r="D26" s="39">
        <v>45700</v>
      </c>
      <c r="E26" t="s">
        <v>73</v>
      </c>
      <c r="F26">
        <v>-13000</v>
      </c>
      <c r="G26" t="str">
        <f t="shared" si="0"/>
        <v>הוצאה</v>
      </c>
      <c r="H26"/>
      <c r="N26" s="54" t="s">
        <v>72</v>
      </c>
      <c r="O26" s="55"/>
      <c r="P26" s="55">
        <v>-12000</v>
      </c>
      <c r="Q26" s="55">
        <v>-5000</v>
      </c>
      <c r="R26" s="55">
        <v>-6000</v>
      </c>
      <c r="S26" s="55">
        <v>-2000</v>
      </c>
      <c r="T26" s="55">
        <v>-1000</v>
      </c>
      <c r="U26" s="55">
        <v>-1000</v>
      </c>
      <c r="V26" s="55"/>
      <c r="W26" s="55"/>
      <c r="X26" s="55">
        <v>-13000</v>
      </c>
      <c r="Y26" s="55">
        <v>-5000</v>
      </c>
      <c r="Z26" s="55">
        <v>-8000</v>
      </c>
      <c r="AA26" s="55">
        <v>-2500</v>
      </c>
      <c r="AB26" s="55">
        <v>-1200</v>
      </c>
      <c r="AC26" s="55">
        <v>-1500</v>
      </c>
      <c r="AD26" s="55">
        <v>-58200</v>
      </c>
    </row>
    <row r="27" spans="2:30" x14ac:dyDescent="0.25">
      <c r="C27"/>
      <c r="D27" s="39">
        <v>45701</v>
      </c>
      <c r="E27" t="s">
        <v>74</v>
      </c>
      <c r="F27">
        <v>-5000</v>
      </c>
      <c r="G27" t="str">
        <f t="shared" si="0"/>
        <v>הוצאה</v>
      </c>
      <c r="H27"/>
      <c r="I27"/>
      <c r="N27" s="54" t="s">
        <v>69</v>
      </c>
      <c r="O27" s="55">
        <v>10000</v>
      </c>
      <c r="P27" s="55"/>
      <c r="Q27" s="55"/>
      <c r="R27" s="55">
        <v>25000</v>
      </c>
      <c r="S27" s="55"/>
      <c r="T27" s="55"/>
      <c r="U27" s="55"/>
      <c r="V27" s="55">
        <v>30000</v>
      </c>
      <c r="W27" s="55">
        <v>12000</v>
      </c>
      <c r="X27" s="55"/>
      <c r="Y27" s="55"/>
      <c r="Z27" s="55"/>
      <c r="AA27" s="55"/>
      <c r="AB27" s="55"/>
      <c r="AC27" s="55"/>
      <c r="AD27" s="55">
        <v>77000</v>
      </c>
    </row>
    <row r="28" spans="2:30" x14ac:dyDescent="0.25">
      <c r="B28"/>
      <c r="C28"/>
      <c r="D28" s="39">
        <v>45703</v>
      </c>
      <c r="E28" t="s">
        <v>75</v>
      </c>
      <c r="F28">
        <v>-8000</v>
      </c>
      <c r="G28" t="str">
        <f t="shared" si="0"/>
        <v>הוצאה</v>
      </c>
      <c r="H28"/>
      <c r="N28" s="54" t="s">
        <v>84</v>
      </c>
      <c r="O28" s="55">
        <v>10000</v>
      </c>
      <c r="P28" s="55">
        <v>-12000</v>
      </c>
      <c r="Q28" s="55">
        <v>-5000</v>
      </c>
      <c r="R28" s="55">
        <v>19000</v>
      </c>
      <c r="S28" s="55">
        <v>-2000</v>
      </c>
      <c r="T28" s="55">
        <v>-1000</v>
      </c>
      <c r="U28" s="55">
        <v>-1000</v>
      </c>
      <c r="V28" s="55">
        <v>30000</v>
      </c>
      <c r="W28" s="55">
        <v>12000</v>
      </c>
      <c r="X28" s="55">
        <v>-13000</v>
      </c>
      <c r="Y28" s="55">
        <v>-5000</v>
      </c>
      <c r="Z28" s="55">
        <v>-8000</v>
      </c>
      <c r="AA28" s="55">
        <v>-2500</v>
      </c>
      <c r="AB28" s="55">
        <v>-1200</v>
      </c>
      <c r="AC28" s="55">
        <v>-1500</v>
      </c>
      <c r="AD28" s="55">
        <v>18800</v>
      </c>
    </row>
    <row r="29" spans="2:30" x14ac:dyDescent="0.25">
      <c r="D29" s="39">
        <v>45705</v>
      </c>
      <c r="E29" t="s">
        <v>76</v>
      </c>
      <c r="F29">
        <v>-2500</v>
      </c>
      <c r="G29" t="str">
        <f t="shared" si="0"/>
        <v>הוצאה</v>
      </c>
      <c r="H29"/>
      <c r="N29" s="54" t="s">
        <v>85</v>
      </c>
      <c r="O29" s="55">
        <v>0</v>
      </c>
      <c r="P29" s="55">
        <f>O30</f>
        <v>10000</v>
      </c>
      <c r="Q29" s="55">
        <f t="shared" ref="Q29:AC29" si="3">P30</f>
        <v>-2000</v>
      </c>
      <c r="R29" s="55">
        <f t="shared" si="3"/>
        <v>-7000</v>
      </c>
      <c r="S29" s="55">
        <f t="shared" si="3"/>
        <v>12000</v>
      </c>
      <c r="T29" s="55">
        <f t="shared" si="3"/>
        <v>10000</v>
      </c>
      <c r="U29" s="55">
        <f t="shared" si="3"/>
        <v>9000</v>
      </c>
      <c r="V29" s="55">
        <f t="shared" si="3"/>
        <v>8000</v>
      </c>
      <c r="W29" s="55">
        <f t="shared" si="3"/>
        <v>38000</v>
      </c>
      <c r="X29" s="55">
        <f t="shared" si="3"/>
        <v>50000</v>
      </c>
      <c r="Y29" s="55">
        <f t="shared" si="3"/>
        <v>37000</v>
      </c>
      <c r="Z29" s="55">
        <f t="shared" si="3"/>
        <v>32000</v>
      </c>
      <c r="AA29" s="55">
        <f t="shared" si="3"/>
        <v>24000</v>
      </c>
      <c r="AB29" s="55">
        <f t="shared" si="3"/>
        <v>21500</v>
      </c>
      <c r="AC29" s="55">
        <f t="shared" si="3"/>
        <v>20300</v>
      </c>
      <c r="AD29" s="98"/>
    </row>
    <row r="30" spans="2:30" x14ac:dyDescent="0.25">
      <c r="D30" s="39">
        <v>45710</v>
      </c>
      <c r="E30" t="s">
        <v>77</v>
      </c>
      <c r="F30">
        <v>-1200</v>
      </c>
      <c r="G30" t="str">
        <f t="shared" si="0"/>
        <v>הוצאה</v>
      </c>
      <c r="H30"/>
      <c r="N30" s="57" t="s">
        <v>86</v>
      </c>
      <c r="O30" s="100">
        <f>O29+O28</f>
        <v>10000</v>
      </c>
      <c r="P30" s="100">
        <f t="shared" ref="P30:AC30" si="4">P29+P28</f>
        <v>-2000</v>
      </c>
      <c r="Q30" s="100">
        <f t="shared" si="4"/>
        <v>-7000</v>
      </c>
      <c r="R30" s="100">
        <f t="shared" si="4"/>
        <v>12000</v>
      </c>
      <c r="S30" s="100">
        <f t="shared" si="4"/>
        <v>10000</v>
      </c>
      <c r="T30" s="100">
        <f t="shared" si="4"/>
        <v>9000</v>
      </c>
      <c r="U30" s="100">
        <f t="shared" si="4"/>
        <v>8000</v>
      </c>
      <c r="V30" s="100">
        <f t="shared" si="4"/>
        <v>38000</v>
      </c>
      <c r="W30" s="100">
        <f t="shared" si="4"/>
        <v>50000</v>
      </c>
      <c r="X30" s="100">
        <f t="shared" si="4"/>
        <v>37000</v>
      </c>
      <c r="Y30" s="100">
        <f t="shared" si="4"/>
        <v>32000</v>
      </c>
      <c r="Z30" s="100">
        <f t="shared" si="4"/>
        <v>24000</v>
      </c>
      <c r="AA30" s="100">
        <f t="shared" si="4"/>
        <v>21500</v>
      </c>
      <c r="AB30" s="100">
        <f t="shared" si="4"/>
        <v>20300</v>
      </c>
      <c r="AC30" s="100">
        <f t="shared" si="4"/>
        <v>18800</v>
      </c>
      <c r="AD30" s="101"/>
    </row>
    <row r="31" spans="2:30" x14ac:dyDescent="0.25">
      <c r="D31" s="39">
        <v>45713</v>
      </c>
      <c r="E31" t="s">
        <v>78</v>
      </c>
      <c r="F31">
        <v>-1500</v>
      </c>
      <c r="G31" t="str">
        <f t="shared" si="0"/>
        <v>הוצאה</v>
      </c>
      <c r="H31"/>
    </row>
    <row r="32" spans="2:30" x14ac:dyDescent="0.25">
      <c r="D32" s="39"/>
      <c r="E32"/>
      <c r="F32"/>
      <c r="G32" t="str">
        <f t="shared" si="0"/>
        <v/>
      </c>
      <c r="H32"/>
    </row>
    <row r="33" spans="4:8" x14ac:dyDescent="0.25">
      <c r="D33" s="39"/>
      <c r="E33"/>
      <c r="F33"/>
      <c r="G33" t="str">
        <f t="shared" si="0"/>
        <v/>
      </c>
      <c r="H33"/>
    </row>
    <row r="34" spans="4:8" x14ac:dyDescent="0.25">
      <c r="D34" s="39"/>
      <c r="E34"/>
      <c r="F34"/>
      <c r="G34" t="str">
        <f t="shared" si="0"/>
        <v/>
      </c>
      <c r="H34"/>
    </row>
    <row r="35" spans="4:8" x14ac:dyDescent="0.25">
      <c r="D35" s="39"/>
      <c r="E35"/>
      <c r="F35"/>
      <c r="G35" t="str">
        <f t="shared" si="0"/>
        <v/>
      </c>
      <c r="H35"/>
    </row>
    <row r="36" spans="4:8" x14ac:dyDescent="0.25">
      <c r="D36" s="39"/>
      <c r="E36"/>
      <c r="F36"/>
      <c r="G36" t="str">
        <f t="shared" si="0"/>
        <v/>
      </c>
      <c r="H36"/>
    </row>
    <row r="37" spans="4:8" x14ac:dyDescent="0.25">
      <c r="D37" s="39"/>
      <c r="E37"/>
      <c r="F37"/>
      <c r="G37" t="str">
        <f t="shared" si="0"/>
        <v/>
      </c>
      <c r="H37"/>
    </row>
    <row r="38" spans="4:8" x14ac:dyDescent="0.25">
      <c r="D38" s="39"/>
      <c r="E38"/>
      <c r="F38"/>
      <c r="G38" t="str">
        <f t="shared" si="0"/>
        <v/>
      </c>
      <c r="H38"/>
    </row>
    <row r="39" spans="4:8" x14ac:dyDescent="0.25">
      <c r="D39" s="39"/>
      <c r="E39"/>
      <c r="F39"/>
      <c r="G39" t="str">
        <f t="shared" si="0"/>
        <v/>
      </c>
      <c r="H39"/>
    </row>
    <row r="40" spans="4:8" x14ac:dyDescent="0.25">
      <c r="D40" s="39"/>
      <c r="E40"/>
      <c r="F40"/>
      <c r="G40" t="str">
        <f t="shared" si="0"/>
        <v/>
      </c>
      <c r="H40"/>
    </row>
    <row r="41" spans="4:8" x14ac:dyDescent="0.25">
      <c r="D41" s="39"/>
      <c r="E41"/>
      <c r="F41"/>
      <c r="G41" t="str">
        <f t="shared" si="0"/>
        <v/>
      </c>
      <c r="H41"/>
    </row>
    <row r="42" spans="4:8" x14ac:dyDescent="0.25">
      <c r="D42" s="39"/>
      <c r="E42"/>
      <c r="F42"/>
      <c r="G42" t="str">
        <f t="shared" si="0"/>
        <v/>
      </c>
      <c r="H42"/>
    </row>
    <row r="43" spans="4:8" x14ac:dyDescent="0.25">
      <c r="D43" s="39"/>
      <c r="E43"/>
      <c r="F43"/>
      <c r="G43" t="str">
        <f t="shared" si="0"/>
        <v/>
      </c>
      <c r="H43"/>
    </row>
    <row r="44" spans="4:8" x14ac:dyDescent="0.25">
      <c r="D44" s="39"/>
      <c r="E44"/>
      <c r="F44"/>
      <c r="G44" t="str">
        <f t="shared" si="0"/>
        <v/>
      </c>
      <c r="H44"/>
    </row>
    <row r="45" spans="4:8" x14ac:dyDescent="0.25">
      <c r="D45" s="39"/>
      <c r="E45"/>
      <c r="F45"/>
      <c r="G45" t="str">
        <f t="shared" si="0"/>
        <v/>
      </c>
      <c r="H45"/>
    </row>
    <row r="46" spans="4:8" x14ac:dyDescent="0.25">
      <c r="D46" s="39"/>
      <c r="E46"/>
      <c r="F46"/>
      <c r="G46" t="str">
        <f t="shared" si="0"/>
        <v/>
      </c>
      <c r="H46"/>
    </row>
    <row r="47" spans="4:8" x14ac:dyDescent="0.25">
      <c r="D47" s="39"/>
      <c r="E47"/>
      <c r="F47"/>
      <c r="G47" t="str">
        <f t="shared" si="0"/>
        <v/>
      </c>
      <c r="H47"/>
    </row>
    <row r="48" spans="4:8" x14ac:dyDescent="0.25">
      <c r="D48" s="39"/>
      <c r="E48"/>
      <c r="F48"/>
      <c r="G48" t="str">
        <f t="shared" si="0"/>
        <v/>
      </c>
      <c r="H48"/>
    </row>
    <row r="49" spans="4:8" x14ac:dyDescent="0.25">
      <c r="D49" s="39"/>
      <c r="E49"/>
      <c r="F49"/>
      <c r="G49" t="str">
        <f t="shared" si="0"/>
        <v/>
      </c>
      <c r="H49"/>
    </row>
    <row r="50" spans="4:8" x14ac:dyDescent="0.25">
      <c r="D50" s="39"/>
      <c r="E50"/>
      <c r="F50"/>
      <c r="G50" t="str">
        <f t="shared" si="0"/>
        <v/>
      </c>
      <c r="H50"/>
    </row>
    <row r="51" spans="4:8" x14ac:dyDescent="0.25">
      <c r="D51" s="39"/>
      <c r="E51"/>
      <c r="F51"/>
      <c r="G51" t="str">
        <f t="shared" si="0"/>
        <v/>
      </c>
      <c r="H51"/>
    </row>
    <row r="52" spans="4:8" x14ac:dyDescent="0.25">
      <c r="D52" s="39"/>
      <c r="E52"/>
      <c r="F52"/>
      <c r="G52" t="str">
        <f t="shared" si="0"/>
        <v/>
      </c>
      <c r="H52"/>
    </row>
    <row r="53" spans="4:8" x14ac:dyDescent="0.25">
      <c r="D53" s="39"/>
      <c r="E53"/>
      <c r="F53"/>
      <c r="G53" t="str">
        <f t="shared" si="0"/>
        <v/>
      </c>
      <c r="H53"/>
    </row>
    <row r="54" spans="4:8" x14ac:dyDescent="0.25">
      <c r="D54" s="39"/>
      <c r="E54"/>
      <c r="F54"/>
      <c r="G54" t="str">
        <f t="shared" si="0"/>
        <v/>
      </c>
      <c r="H54"/>
    </row>
    <row r="55" spans="4:8" x14ac:dyDescent="0.25">
      <c r="D55" s="39"/>
      <c r="E55"/>
      <c r="F55"/>
      <c r="G55" t="str">
        <f t="shared" si="0"/>
        <v/>
      </c>
      <c r="H55"/>
    </row>
    <row r="56" spans="4:8" x14ac:dyDescent="0.25">
      <c r="D56" s="39"/>
      <c r="E56"/>
      <c r="F56"/>
      <c r="G56" t="str">
        <f t="shared" si="0"/>
        <v/>
      </c>
      <c r="H56"/>
    </row>
    <row r="57" spans="4:8" x14ac:dyDescent="0.25">
      <c r="D57" s="39"/>
      <c r="E57"/>
      <c r="F57"/>
      <c r="G57" t="str">
        <f t="shared" si="0"/>
        <v/>
      </c>
      <c r="H57"/>
    </row>
    <row r="58" spans="4:8" x14ac:dyDescent="0.25">
      <c r="D58" s="39"/>
      <c r="E58"/>
      <c r="F58"/>
      <c r="G58" t="str">
        <f t="shared" si="0"/>
        <v/>
      </c>
      <c r="H58"/>
    </row>
    <row r="59" spans="4:8" x14ac:dyDescent="0.25">
      <c r="D59" s="39"/>
      <c r="E59"/>
      <c r="F59"/>
      <c r="G59" t="str">
        <f t="shared" si="0"/>
        <v/>
      </c>
      <c r="H59"/>
    </row>
    <row r="60" spans="4:8" x14ac:dyDescent="0.25">
      <c r="D60" s="39"/>
      <c r="E60"/>
      <c r="F60"/>
      <c r="G60" t="str">
        <f t="shared" si="0"/>
        <v/>
      </c>
      <c r="H60"/>
    </row>
    <row r="61" spans="4:8" x14ac:dyDescent="0.25">
      <c r="D61" s="39"/>
      <c r="E61"/>
      <c r="F61"/>
      <c r="G61" t="str">
        <f t="shared" si="0"/>
        <v/>
      </c>
      <c r="H61"/>
    </row>
    <row r="62" spans="4:8" x14ac:dyDescent="0.25">
      <c r="D62" s="39"/>
      <c r="E62"/>
      <c r="F62"/>
      <c r="G62" t="str">
        <f t="shared" si="0"/>
        <v/>
      </c>
      <c r="H62"/>
    </row>
    <row r="63" spans="4:8" x14ac:dyDescent="0.25">
      <c r="D63" s="39"/>
      <c r="E63"/>
      <c r="F63"/>
      <c r="G63" t="str">
        <f t="shared" si="0"/>
        <v/>
      </c>
      <c r="H63"/>
    </row>
  </sheetData>
  <sheetProtection formatCells="0" formatColumns="0" formatRows="0" insertColumns="0" insertRows="0" insertHyperlinks="0" deleteColumns="0" deleteRows="0" sort="0" autoFilter="0" pivotTables="0"/>
  <mergeCells count="2">
    <mergeCell ref="C2:I2"/>
    <mergeCell ref="B4:F4"/>
  </mergeCells>
  <conditionalFormatting sqref="C6:L6">
    <cfRule type="expression" dxfId="17" priority="8">
      <formula>$B$6=TRUE</formula>
    </cfRule>
    <cfRule type="expression" dxfId="16" priority="9">
      <formula>$B$6=FALSE</formula>
    </cfRule>
  </conditionalFormatting>
  <conditionalFormatting sqref="C7:L10 C11:G11">
    <cfRule type="expression" dxfId="15" priority="6">
      <formula>$B7=TRUE</formula>
    </cfRule>
    <cfRule type="expression" dxfId="14" priority="7">
      <formula>$B6=TRUE</formula>
    </cfRule>
  </conditionalFormatting>
  <conditionalFormatting sqref="G11">
    <cfRule type="cellIs" dxfId="13" priority="3" operator="equal">
      <formula>18800</formula>
    </cfRule>
  </conditionalFormatting>
  <conditionalFormatting sqref="O30:AC30">
    <cfRule type="cellIs" dxfId="12" priority="1" operator="greaterThan">
      <formula>0</formula>
    </cfRule>
    <cfRule type="cellIs" dxfId="11" priority="2" operator="lessThan">
      <formula>0</formula>
    </cfRule>
  </conditionalFormatting>
  <pageMargins left="0.7" right="0.7" top="0.75" bottom="0.75" header="0.3" footer="0.3"/>
  <pageSetup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A20340E5-09F5-4A8C-A4DE-4BF841E5E942}">
            <x14:iconSet iconSet="3Symbols2" custom="1">
              <x14:cfvo type="percent">
                <xm:f>0</xm:f>
              </x14:cfvo>
              <x14:cfvo type="num">
                <xm:f>18000</xm:f>
              </x14:cfvo>
              <x14:cfvo type="num">
                <xm:f>18801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G11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9D4D8-455E-4494-B40F-168BEB24B949}">
  <sheetPr>
    <tabColor rgb="FF0070C0"/>
  </sheetPr>
  <dimension ref="B2:AI2005"/>
  <sheetViews>
    <sheetView showGridLines="0" rightToLeft="1" workbookViewId="0">
      <selection activeCell="N2" sqref="N2"/>
    </sheetView>
  </sheetViews>
  <sheetFormatPr defaultRowHeight="15" x14ac:dyDescent="0.25"/>
  <cols>
    <col min="1" max="1" width="24.125" customWidth="1"/>
    <col min="2" max="2" width="5.375" style="2" customWidth="1"/>
    <col min="3" max="3" width="4.875" style="2" customWidth="1"/>
    <col min="4" max="4" width="10.625" style="2" customWidth="1"/>
    <col min="5" max="5" width="11.875" style="2" customWidth="1"/>
    <col min="6" max="12" width="10.625" style="2" customWidth="1"/>
    <col min="14" max="15" width="5.625" customWidth="1"/>
    <col min="16" max="16" width="5.375" customWidth="1"/>
    <col min="17" max="17" width="10.375" customWidth="1"/>
    <col min="21" max="21" width="10.25" customWidth="1"/>
    <col min="22" max="22" width="10.375" customWidth="1"/>
    <col min="23" max="23" width="7.875" customWidth="1"/>
    <col min="24" max="24" width="9.625" style="1" customWidth="1"/>
    <col min="25" max="25" width="11.625" customWidth="1"/>
    <col min="26" max="26" width="12.375" customWidth="1"/>
    <col min="27" max="27" width="10.375" customWidth="1"/>
    <col min="28" max="28" width="10.375" style="1" customWidth="1"/>
    <col min="29" max="30" width="9" style="1"/>
    <col min="31" max="31" width="10" style="1" customWidth="1"/>
    <col min="32" max="32" width="12.625" style="1" customWidth="1"/>
    <col min="33" max="33" width="12.25" customWidth="1"/>
    <col min="34" max="34" width="12" customWidth="1"/>
  </cols>
  <sheetData>
    <row r="2" spans="2:35" ht="72" customHeight="1" x14ac:dyDescent="0.25">
      <c r="B2" s="26">
        <v>5</v>
      </c>
      <c r="C2" s="111" t="s">
        <v>1089</v>
      </c>
      <c r="D2" s="112"/>
      <c r="E2" s="112"/>
      <c r="F2" s="112"/>
      <c r="G2" s="112"/>
      <c r="H2" s="112"/>
      <c r="I2" s="112"/>
    </row>
    <row r="3" spans="2:35" x14ac:dyDescent="0.25">
      <c r="D3" s="17"/>
      <c r="E3" s="7"/>
      <c r="F3" s="7"/>
      <c r="G3" s="7"/>
      <c r="H3" s="7"/>
      <c r="I3" s="7"/>
    </row>
    <row r="4" spans="2:35" x14ac:dyDescent="0.25">
      <c r="B4" s="110" t="s">
        <v>17</v>
      </c>
      <c r="C4" s="110"/>
      <c r="D4" s="110"/>
      <c r="E4" s="110"/>
      <c r="F4" s="110"/>
      <c r="G4" s="7"/>
      <c r="H4" s="7"/>
      <c r="I4" s="7"/>
    </row>
    <row r="5" spans="2:35" x14ac:dyDescent="0.25">
      <c r="D5" s="17"/>
      <c r="E5" s="7"/>
      <c r="F5" s="7"/>
      <c r="G5" s="7"/>
      <c r="H5" s="7"/>
      <c r="I5" s="7"/>
    </row>
    <row r="6" spans="2:35" x14ac:dyDescent="0.25">
      <c r="B6" s="15" t="b">
        <v>1</v>
      </c>
      <c r="C6" s="16">
        <v>1</v>
      </c>
      <c r="D6" s="10" t="s">
        <v>1082</v>
      </c>
      <c r="E6" s="7"/>
      <c r="F6" s="7"/>
      <c r="G6" s="7"/>
      <c r="H6" s="7"/>
      <c r="I6" s="7"/>
      <c r="O6" s="62"/>
      <c r="Q6" t="s">
        <v>100</v>
      </c>
      <c r="R6" t="s">
        <v>101</v>
      </c>
      <c r="S6" t="s">
        <v>102</v>
      </c>
      <c r="T6" t="s">
        <v>103</v>
      </c>
      <c r="U6" t="s">
        <v>104</v>
      </c>
      <c r="V6" t="s">
        <v>105</v>
      </c>
      <c r="W6" t="s">
        <v>106</v>
      </c>
      <c r="X6" s="1" t="s">
        <v>1111</v>
      </c>
      <c r="Y6" t="s">
        <v>107</v>
      </c>
      <c r="Z6" t="s">
        <v>108</v>
      </c>
      <c r="AA6" t="s">
        <v>109</v>
      </c>
      <c r="AB6" t="s">
        <v>110</v>
      </c>
      <c r="AC6" s="1" t="s">
        <v>1104</v>
      </c>
      <c r="AD6" s="1" t="s">
        <v>1105</v>
      </c>
      <c r="AE6" s="1" t="s">
        <v>1106</v>
      </c>
      <c r="AF6" s="1" t="s">
        <v>1107</v>
      </c>
      <c r="AG6" s="106" t="s">
        <v>1108</v>
      </c>
      <c r="AH6" t="s">
        <v>1109</v>
      </c>
      <c r="AI6" t="s">
        <v>1110</v>
      </c>
    </row>
    <row r="7" spans="2:35" x14ac:dyDescent="0.25">
      <c r="B7" s="15" t="b">
        <v>1</v>
      </c>
      <c r="C7" s="16">
        <v>2</v>
      </c>
      <c r="D7" s="10" t="s">
        <v>1073</v>
      </c>
      <c r="E7" s="7"/>
      <c r="F7" s="7"/>
      <c r="G7" s="7"/>
      <c r="H7" s="7"/>
      <c r="I7" s="7"/>
      <c r="Q7">
        <v>6547414</v>
      </c>
      <c r="R7">
        <v>588</v>
      </c>
      <c r="S7" t="s">
        <v>111</v>
      </c>
      <c r="T7" t="s">
        <v>112</v>
      </c>
      <c r="U7" t="s">
        <v>113</v>
      </c>
      <c r="W7">
        <v>2006</v>
      </c>
      <c r="X7" s="1">
        <f>2025-טבלה2[[#This Row],[שנת יצור]]</f>
        <v>19</v>
      </c>
      <c r="Y7" s="39">
        <v>45607</v>
      </c>
      <c r="Z7" s="39">
        <v>45927</v>
      </c>
      <c r="AA7" t="s">
        <v>114</v>
      </c>
      <c r="AB7" t="s">
        <v>115</v>
      </c>
      <c r="AC7" s="1">
        <f>LEN(טבלה2[[#This Row],[מספר רכב]])</f>
        <v>7</v>
      </c>
      <c r="AD7" s="1" t="str">
        <f>RIGHT(טבלה2[[#This Row],[מספר רכב]],טבלה2[[#This Row],[ספרות בצדדים]])</f>
        <v>14</v>
      </c>
      <c r="AE7" s="1" t="str">
        <f>MID(טבלה2[[#This Row],[מספר רכב]],טבלה2[[#This Row],[ספרות בצדדים]]+1,טבלה2[[#This Row],[ספרות באמצע]])</f>
        <v>474</v>
      </c>
      <c r="AF7" s="1" t="str">
        <f>MID(טבלה2[[#This Row],[מספר רכב]],1,טבלה2[[#This Row],[ספרות בצדדים]])</f>
        <v>65</v>
      </c>
      <c r="AG7" s="1" t="str">
        <f>CONCATENATE(טבלה2[[#This Row],[חלק שמאלי]],"-",טבלה2[[#This Row],[אמצע]],"-",טבלה2[[#This Row],[חלק ימני]])</f>
        <v>65-474-14</v>
      </c>
      <c r="AH7">
        <f>IF(טבלה2[[#This Row],[מספר ספרות]]=7,3,2)</f>
        <v>3</v>
      </c>
      <c r="AI7">
        <f>IF(טבלה2[[#This Row],[מספר ספרות]]=7,2,3)</f>
        <v>2</v>
      </c>
    </row>
    <row r="8" spans="2:35" x14ac:dyDescent="0.25">
      <c r="B8" s="15" t="b">
        <v>1</v>
      </c>
      <c r="C8" s="16">
        <v>3</v>
      </c>
      <c r="D8" s="10" t="s">
        <v>1102</v>
      </c>
      <c r="E8" s="7"/>
      <c r="F8" s="7"/>
      <c r="G8" s="7"/>
      <c r="H8" s="7"/>
      <c r="I8" s="7"/>
      <c r="Q8">
        <v>4536261</v>
      </c>
      <c r="R8">
        <v>588</v>
      </c>
      <c r="S8" t="s">
        <v>111</v>
      </c>
      <c r="T8" t="s">
        <v>112</v>
      </c>
      <c r="U8" t="s">
        <v>113</v>
      </c>
      <c r="W8">
        <v>2007</v>
      </c>
      <c r="X8" s="1">
        <f>2025-טבלה2[[#This Row],[שנת יצור]]</f>
        <v>18</v>
      </c>
      <c r="Y8" s="39">
        <v>45521</v>
      </c>
      <c r="Z8" s="39">
        <v>45884</v>
      </c>
      <c r="AA8" t="s">
        <v>116</v>
      </c>
      <c r="AB8" t="s">
        <v>117</v>
      </c>
      <c r="AC8" s="1">
        <f>LEN(טבלה2[[#This Row],[מספר רכב]])</f>
        <v>7</v>
      </c>
      <c r="AD8" s="1" t="str">
        <f>RIGHT(טבלה2[[#This Row],[מספר רכב]],טבלה2[[#This Row],[ספרות בצדדים]])</f>
        <v>61</v>
      </c>
      <c r="AE8" s="1" t="str">
        <f>MID(טבלה2[[#This Row],[מספר רכב]],טבלה2[[#This Row],[ספרות בצדדים]]+1,טבלה2[[#This Row],[ספרות באמצע]])</f>
        <v>362</v>
      </c>
      <c r="AF8" s="1" t="str">
        <f>MID(טבלה2[[#This Row],[מספר רכב]],1,טבלה2[[#This Row],[ספרות בצדדים]])</f>
        <v>45</v>
      </c>
      <c r="AG8" s="1" t="str">
        <f>CONCATENATE(טבלה2[[#This Row],[חלק שמאלי]],"-",טבלה2[[#This Row],[אמצע]],"-",טבלה2[[#This Row],[חלק ימני]])</f>
        <v>45-362-61</v>
      </c>
      <c r="AH8">
        <f>IF(טבלה2[[#This Row],[מספר ספרות]]=7,3,2)</f>
        <v>3</v>
      </c>
      <c r="AI8">
        <f>IF(טבלה2[[#This Row],[מספר ספרות]]=7,2,3)</f>
        <v>2</v>
      </c>
    </row>
    <row r="9" spans="2:35" x14ac:dyDescent="0.25">
      <c r="B9" s="15" t="b">
        <v>1</v>
      </c>
      <c r="C9" s="16">
        <v>4</v>
      </c>
      <c r="D9" s="10" t="s">
        <v>1081</v>
      </c>
      <c r="E9" s="7"/>
      <c r="F9" s="7"/>
      <c r="G9" s="7"/>
      <c r="H9" s="7"/>
      <c r="I9" s="7"/>
      <c r="Q9">
        <v>4616314</v>
      </c>
      <c r="R9">
        <v>588</v>
      </c>
      <c r="S9" t="s">
        <v>111</v>
      </c>
      <c r="T9" t="s">
        <v>112</v>
      </c>
      <c r="U9" t="s">
        <v>113</v>
      </c>
      <c r="W9">
        <v>2006</v>
      </c>
      <c r="X9" s="1">
        <f>2025-טבלה2[[#This Row],[שנת יצור]]</f>
        <v>19</v>
      </c>
      <c r="Y9" s="39">
        <v>45492</v>
      </c>
      <c r="Z9" s="39">
        <v>45836</v>
      </c>
      <c r="AA9" t="s">
        <v>116</v>
      </c>
      <c r="AB9" t="s">
        <v>115</v>
      </c>
      <c r="AC9" s="1">
        <f>LEN(טבלה2[[#This Row],[מספר רכב]])</f>
        <v>7</v>
      </c>
      <c r="AD9" s="1" t="str">
        <f>RIGHT(טבלה2[[#This Row],[מספר רכב]],טבלה2[[#This Row],[ספרות בצדדים]])</f>
        <v>14</v>
      </c>
      <c r="AE9" s="1" t="str">
        <f>MID(טבלה2[[#This Row],[מספר רכב]],טבלה2[[#This Row],[ספרות בצדדים]]+1,טבלה2[[#This Row],[ספרות באמצע]])</f>
        <v>163</v>
      </c>
      <c r="AF9" s="1" t="str">
        <f>MID(טבלה2[[#This Row],[מספר רכב]],1,טבלה2[[#This Row],[ספרות בצדדים]])</f>
        <v>46</v>
      </c>
      <c r="AG9" s="1" t="str">
        <f>CONCATENATE(טבלה2[[#This Row],[חלק שמאלי]],"-",טבלה2[[#This Row],[אמצע]],"-",טבלה2[[#This Row],[חלק ימני]])</f>
        <v>46-163-14</v>
      </c>
      <c r="AH9">
        <f>IF(טבלה2[[#This Row],[מספר ספרות]]=7,3,2)</f>
        <v>3</v>
      </c>
      <c r="AI9">
        <f>IF(טבלה2[[#This Row],[מספר ספרות]]=7,2,3)</f>
        <v>2</v>
      </c>
    </row>
    <row r="10" spans="2:35" x14ac:dyDescent="0.25">
      <c r="B10" s="15" t="b">
        <v>1</v>
      </c>
      <c r="C10" s="16">
        <v>5</v>
      </c>
      <c r="D10" s="10" t="s">
        <v>1112</v>
      </c>
      <c r="E10" s="7"/>
      <c r="F10" s="7"/>
      <c r="G10" s="7"/>
      <c r="H10" s="7"/>
      <c r="I10" s="7"/>
      <c r="Q10">
        <v>4411261</v>
      </c>
      <c r="R10">
        <v>588</v>
      </c>
      <c r="S10" t="s">
        <v>111</v>
      </c>
      <c r="T10" t="s">
        <v>112</v>
      </c>
      <c r="U10" t="s">
        <v>113</v>
      </c>
      <c r="W10">
        <v>2007</v>
      </c>
      <c r="X10" s="1">
        <f>2025-טבלה2[[#This Row],[שנת יצור]]</f>
        <v>18</v>
      </c>
      <c r="Y10" s="39">
        <v>45496</v>
      </c>
      <c r="Z10" s="39">
        <v>45868</v>
      </c>
      <c r="AA10" t="s">
        <v>116</v>
      </c>
      <c r="AB10" t="s">
        <v>117</v>
      </c>
      <c r="AC10" s="1">
        <f>LEN(טבלה2[[#This Row],[מספר רכב]])</f>
        <v>7</v>
      </c>
      <c r="AD10" s="1" t="str">
        <f>RIGHT(טבלה2[[#This Row],[מספר רכב]],טבלה2[[#This Row],[ספרות בצדדים]])</f>
        <v>61</v>
      </c>
      <c r="AE10" s="1" t="str">
        <f>MID(טבלה2[[#This Row],[מספר רכב]],טבלה2[[#This Row],[ספרות בצדדים]]+1,טבלה2[[#This Row],[ספרות באמצע]])</f>
        <v>112</v>
      </c>
      <c r="AF10" s="1" t="str">
        <f>MID(טבלה2[[#This Row],[מספר רכב]],1,טבלה2[[#This Row],[ספרות בצדדים]])</f>
        <v>44</v>
      </c>
      <c r="AG10" s="1" t="str">
        <f>CONCATENATE(טבלה2[[#This Row],[חלק שמאלי]],"-",טבלה2[[#This Row],[אמצע]],"-",טבלה2[[#This Row],[חלק ימני]])</f>
        <v>44-112-61</v>
      </c>
      <c r="AH10">
        <f>IF(טבלה2[[#This Row],[מספר ספרות]]=7,3,2)</f>
        <v>3</v>
      </c>
      <c r="AI10">
        <f>IF(טבלה2[[#This Row],[מספר ספרות]]=7,2,3)</f>
        <v>2</v>
      </c>
    </row>
    <row r="11" spans="2:35" x14ac:dyDescent="0.25">
      <c r="B11" s="15" t="b">
        <v>1</v>
      </c>
      <c r="C11" s="16">
        <v>6</v>
      </c>
      <c r="D11" s="10" t="s">
        <v>1090</v>
      </c>
      <c r="E11" s="7"/>
      <c r="F11" s="7"/>
      <c r="G11" s="7"/>
      <c r="H11" s="7"/>
      <c r="I11" s="7"/>
      <c r="Q11">
        <v>4087961</v>
      </c>
      <c r="R11">
        <v>588</v>
      </c>
      <c r="S11" t="s">
        <v>111</v>
      </c>
      <c r="T11" t="s">
        <v>112</v>
      </c>
      <c r="U11" t="s">
        <v>113</v>
      </c>
      <c r="W11">
        <v>2007</v>
      </c>
      <c r="X11" s="1">
        <f>2025-טבלה2[[#This Row],[שנת יצור]]</f>
        <v>18</v>
      </c>
      <c r="Y11" s="39">
        <v>45172</v>
      </c>
      <c r="Z11" s="39">
        <v>45470</v>
      </c>
      <c r="AA11" t="s">
        <v>118</v>
      </c>
      <c r="AB11" t="s">
        <v>117</v>
      </c>
      <c r="AC11" s="1">
        <f>LEN(טבלה2[[#This Row],[מספר רכב]])</f>
        <v>7</v>
      </c>
      <c r="AD11" s="1" t="str">
        <f>RIGHT(טבלה2[[#This Row],[מספר רכב]],טבלה2[[#This Row],[ספרות בצדדים]])</f>
        <v>61</v>
      </c>
      <c r="AE11" s="1" t="str">
        <f>MID(טבלה2[[#This Row],[מספר רכב]],טבלה2[[#This Row],[ספרות בצדדים]]+1,טבלה2[[#This Row],[ספרות באמצע]])</f>
        <v>879</v>
      </c>
      <c r="AF11" s="1" t="str">
        <f>MID(טבלה2[[#This Row],[מספר רכב]],1,טבלה2[[#This Row],[ספרות בצדדים]])</f>
        <v>40</v>
      </c>
      <c r="AG11" s="1" t="str">
        <f>CONCATENATE(טבלה2[[#This Row],[חלק שמאלי]],"-",טבלה2[[#This Row],[אמצע]],"-",טבלה2[[#This Row],[חלק ימני]])</f>
        <v>40-879-61</v>
      </c>
      <c r="AH11">
        <f>IF(טבלה2[[#This Row],[מספר ספרות]]=7,3,2)</f>
        <v>3</v>
      </c>
      <c r="AI11">
        <f>IF(טבלה2[[#This Row],[מספר ספרות]]=7,2,3)</f>
        <v>2</v>
      </c>
    </row>
    <row r="12" spans="2:35" ht="14.25" x14ac:dyDescent="0.2">
      <c r="B12"/>
      <c r="C12"/>
      <c r="D12" s="65" t="s">
        <v>1091</v>
      </c>
      <c r="E12"/>
      <c r="F12"/>
      <c r="G12"/>
      <c r="H12"/>
      <c r="I12"/>
      <c r="J12"/>
      <c r="K12"/>
      <c r="L12"/>
      <c r="Q12">
        <v>1506059</v>
      </c>
      <c r="R12">
        <v>588</v>
      </c>
      <c r="S12" t="s">
        <v>111</v>
      </c>
      <c r="T12" t="s">
        <v>112</v>
      </c>
      <c r="U12" t="s">
        <v>113</v>
      </c>
      <c r="W12">
        <v>2005</v>
      </c>
      <c r="X12" s="1">
        <f>2025-טבלה2[[#This Row],[שנת יצור]]</f>
        <v>20</v>
      </c>
      <c r="Y12" s="39">
        <v>45646</v>
      </c>
      <c r="Z12" s="39">
        <v>46002</v>
      </c>
      <c r="AA12" t="s">
        <v>119</v>
      </c>
      <c r="AB12" t="s">
        <v>115</v>
      </c>
      <c r="AC12" s="1">
        <f>LEN(טבלה2[[#This Row],[מספר רכב]])</f>
        <v>7</v>
      </c>
      <c r="AD12" s="1" t="str">
        <f>RIGHT(טבלה2[[#This Row],[מספר רכב]],טבלה2[[#This Row],[ספרות בצדדים]])</f>
        <v>59</v>
      </c>
      <c r="AE12" s="1" t="str">
        <f>MID(טבלה2[[#This Row],[מספר רכב]],טבלה2[[#This Row],[ספרות בצדדים]]+1,טבלה2[[#This Row],[ספרות באמצע]])</f>
        <v>060</v>
      </c>
      <c r="AF12" s="1" t="str">
        <f>MID(טבלה2[[#This Row],[מספר רכב]],1,טבלה2[[#This Row],[ספרות בצדדים]])</f>
        <v>15</v>
      </c>
      <c r="AG12" s="1" t="str">
        <f>CONCATENATE(טבלה2[[#This Row],[חלק שמאלי]],"-",טבלה2[[#This Row],[אמצע]],"-",טבלה2[[#This Row],[חלק ימני]])</f>
        <v>15-060-59</v>
      </c>
      <c r="AH12">
        <f>IF(טבלה2[[#This Row],[מספר ספרות]]=7,3,2)</f>
        <v>3</v>
      </c>
      <c r="AI12">
        <f>IF(טבלה2[[#This Row],[מספר ספרות]]=7,2,3)</f>
        <v>2</v>
      </c>
    </row>
    <row r="13" spans="2:35" x14ac:dyDescent="0.25">
      <c r="B13"/>
      <c r="C13"/>
      <c r="D13"/>
      <c r="E13"/>
      <c r="F13"/>
      <c r="G13"/>
      <c r="H13"/>
      <c r="I13"/>
      <c r="Q13">
        <v>6713263</v>
      </c>
      <c r="R13">
        <v>588</v>
      </c>
      <c r="S13" t="s">
        <v>111</v>
      </c>
      <c r="T13" t="s">
        <v>112</v>
      </c>
      <c r="U13" t="s">
        <v>113</v>
      </c>
      <c r="V13">
        <v>15</v>
      </c>
      <c r="W13">
        <v>2008</v>
      </c>
      <c r="X13" s="1">
        <f>2025-טבלה2[[#This Row],[שנת יצור]]</f>
        <v>17</v>
      </c>
      <c r="Y13" s="39">
        <v>45114</v>
      </c>
      <c r="Z13" s="39">
        <v>45466</v>
      </c>
      <c r="AA13" t="s">
        <v>116</v>
      </c>
      <c r="AB13" t="s">
        <v>117</v>
      </c>
      <c r="AC13" s="1">
        <f>LEN(טבלה2[[#This Row],[מספר רכב]])</f>
        <v>7</v>
      </c>
      <c r="AD13" s="1" t="str">
        <f>RIGHT(טבלה2[[#This Row],[מספר רכב]],טבלה2[[#This Row],[ספרות בצדדים]])</f>
        <v>63</v>
      </c>
      <c r="AE13" s="1" t="str">
        <f>MID(טבלה2[[#This Row],[מספר רכב]],טבלה2[[#This Row],[ספרות בצדדים]]+1,טבלה2[[#This Row],[ספרות באמצע]])</f>
        <v>132</v>
      </c>
      <c r="AF13" s="1" t="str">
        <f>MID(טבלה2[[#This Row],[מספר רכב]],1,טבלה2[[#This Row],[ספרות בצדדים]])</f>
        <v>67</v>
      </c>
      <c r="AG13" s="1" t="str">
        <f>CONCATENATE(טבלה2[[#This Row],[חלק שמאלי]],"-",טבלה2[[#This Row],[אמצע]],"-",טבלה2[[#This Row],[חלק ימני]])</f>
        <v>67-132-63</v>
      </c>
      <c r="AH13">
        <f>IF(טבלה2[[#This Row],[מספר ספרות]]=7,3,2)</f>
        <v>3</v>
      </c>
      <c r="AI13">
        <f>IF(טבלה2[[#This Row],[מספר ספרות]]=7,2,3)</f>
        <v>2</v>
      </c>
    </row>
    <row r="14" spans="2:35" x14ac:dyDescent="0.25">
      <c r="B14"/>
      <c r="C14"/>
      <c r="F14"/>
      <c r="G14"/>
      <c r="H14"/>
      <c r="I14"/>
      <c r="Q14">
        <v>6970164</v>
      </c>
      <c r="R14">
        <v>588</v>
      </c>
      <c r="S14" t="s">
        <v>111</v>
      </c>
      <c r="T14" t="s">
        <v>112</v>
      </c>
      <c r="U14" t="s">
        <v>113</v>
      </c>
      <c r="V14">
        <v>15</v>
      </c>
      <c r="W14">
        <v>2008</v>
      </c>
      <c r="X14" s="1">
        <f>2025-טבלה2[[#This Row],[שנת יצור]]</f>
        <v>17</v>
      </c>
      <c r="Y14" s="39">
        <v>45579</v>
      </c>
      <c r="Z14" s="39">
        <v>45945</v>
      </c>
      <c r="AA14" t="s">
        <v>120</v>
      </c>
      <c r="AB14" t="s">
        <v>117</v>
      </c>
      <c r="AC14" s="1">
        <f>LEN(טבלה2[[#This Row],[מספר רכב]])</f>
        <v>7</v>
      </c>
      <c r="AD14" s="1" t="str">
        <f>RIGHT(טבלה2[[#This Row],[מספר רכב]],טבלה2[[#This Row],[ספרות בצדדים]])</f>
        <v>64</v>
      </c>
      <c r="AE14" s="1" t="str">
        <f>MID(טבלה2[[#This Row],[מספר רכב]],טבלה2[[#This Row],[ספרות בצדדים]]+1,טבלה2[[#This Row],[ספרות באמצע]])</f>
        <v>701</v>
      </c>
      <c r="AF14" s="1" t="str">
        <f>MID(טבלה2[[#This Row],[מספר רכב]],1,טבלה2[[#This Row],[ספרות בצדדים]])</f>
        <v>69</v>
      </c>
      <c r="AG14" s="1" t="str">
        <f>CONCATENATE(טבלה2[[#This Row],[חלק שמאלי]],"-",טבלה2[[#This Row],[אמצע]],"-",טבלה2[[#This Row],[חלק ימני]])</f>
        <v>69-701-64</v>
      </c>
      <c r="AH14">
        <f>IF(טבלה2[[#This Row],[מספר ספרות]]=7,3,2)</f>
        <v>3</v>
      </c>
      <c r="AI14">
        <f>IF(טבלה2[[#This Row],[מספר ספרות]]=7,2,3)</f>
        <v>2</v>
      </c>
    </row>
    <row r="15" spans="2:35" x14ac:dyDescent="0.25">
      <c r="B15"/>
      <c r="C15"/>
      <c r="F15"/>
      <c r="G15"/>
      <c r="H15"/>
      <c r="I15"/>
      <c r="Q15">
        <v>8430056</v>
      </c>
      <c r="R15">
        <v>588</v>
      </c>
      <c r="S15" t="s">
        <v>111</v>
      </c>
      <c r="T15" t="s">
        <v>112</v>
      </c>
      <c r="U15" t="s">
        <v>121</v>
      </c>
      <c r="W15">
        <v>2004</v>
      </c>
      <c r="X15" s="1">
        <f>2025-טבלה2[[#This Row],[שנת יצור]]</f>
        <v>21</v>
      </c>
      <c r="Y15" s="39">
        <v>45376</v>
      </c>
      <c r="Z15" s="39">
        <v>45531</v>
      </c>
      <c r="AA15" t="s">
        <v>118</v>
      </c>
      <c r="AB15" t="s">
        <v>115</v>
      </c>
      <c r="AC15" s="1">
        <f>LEN(טבלה2[[#This Row],[מספר רכב]])</f>
        <v>7</v>
      </c>
      <c r="AD15" s="1" t="str">
        <f>RIGHT(טבלה2[[#This Row],[מספר רכב]],טבלה2[[#This Row],[ספרות בצדדים]])</f>
        <v>56</v>
      </c>
      <c r="AE15" s="1" t="str">
        <f>MID(טבלה2[[#This Row],[מספר רכב]],טבלה2[[#This Row],[ספרות בצדדים]]+1,טבלה2[[#This Row],[ספרות באמצע]])</f>
        <v>300</v>
      </c>
      <c r="AF15" s="1" t="str">
        <f>MID(טבלה2[[#This Row],[מספר רכב]],1,טבלה2[[#This Row],[ספרות בצדדים]])</f>
        <v>84</v>
      </c>
      <c r="AG15" s="1" t="str">
        <f>CONCATENATE(טבלה2[[#This Row],[חלק שמאלי]],"-",טבלה2[[#This Row],[אמצע]],"-",טבלה2[[#This Row],[חלק ימני]])</f>
        <v>84-300-56</v>
      </c>
      <c r="AH15">
        <f>IF(טבלה2[[#This Row],[מספר ספרות]]=7,3,2)</f>
        <v>3</v>
      </c>
      <c r="AI15">
        <f>IF(טבלה2[[#This Row],[מספר ספרות]]=7,2,3)</f>
        <v>2</v>
      </c>
    </row>
    <row r="16" spans="2:35" x14ac:dyDescent="0.25">
      <c r="B16"/>
      <c r="C16"/>
      <c r="E16" s="113" t="s">
        <v>1083</v>
      </c>
      <c r="F16" s="113"/>
      <c r="G16"/>
      <c r="H16"/>
      <c r="I16"/>
      <c r="J16" s="114" t="s">
        <v>1088</v>
      </c>
      <c r="K16" s="115"/>
      <c r="L16" s="116"/>
      <c r="Q16">
        <v>3273214</v>
      </c>
      <c r="R16">
        <v>588</v>
      </c>
      <c r="S16" t="s">
        <v>111</v>
      </c>
      <c r="T16" t="s">
        <v>112</v>
      </c>
      <c r="U16" t="s">
        <v>113</v>
      </c>
      <c r="W16">
        <v>2006</v>
      </c>
      <c r="X16" s="1">
        <f>2025-טבלה2[[#This Row],[שנת יצור]]</f>
        <v>19</v>
      </c>
      <c r="Y16" s="39">
        <v>45386</v>
      </c>
      <c r="Z16" s="39">
        <v>45806</v>
      </c>
      <c r="AA16" t="s">
        <v>120</v>
      </c>
      <c r="AB16" t="s">
        <v>115</v>
      </c>
      <c r="AC16" s="1">
        <f>LEN(טבלה2[[#This Row],[מספר רכב]])</f>
        <v>7</v>
      </c>
      <c r="AD16" s="1" t="str">
        <f>RIGHT(טבלה2[[#This Row],[מספר רכב]],טבלה2[[#This Row],[ספרות בצדדים]])</f>
        <v>14</v>
      </c>
      <c r="AE16" s="1" t="str">
        <f>MID(טבלה2[[#This Row],[מספר רכב]],טבלה2[[#This Row],[ספרות בצדדים]]+1,טבלה2[[#This Row],[ספרות באמצע]])</f>
        <v>732</v>
      </c>
      <c r="AF16" s="1" t="str">
        <f>MID(טבלה2[[#This Row],[מספר רכב]],1,טבלה2[[#This Row],[ספרות בצדדים]])</f>
        <v>32</v>
      </c>
      <c r="AG16" s="1" t="str">
        <f>CONCATENATE(טבלה2[[#This Row],[חלק שמאלי]],"-",טבלה2[[#This Row],[אמצע]],"-",טבלה2[[#This Row],[חלק ימני]])</f>
        <v>32-732-14</v>
      </c>
      <c r="AH16">
        <f>IF(טבלה2[[#This Row],[מספר ספרות]]=7,3,2)</f>
        <v>3</v>
      </c>
      <c r="AI16">
        <f>IF(טבלה2[[#This Row],[מספר ספרות]]=7,2,3)</f>
        <v>2</v>
      </c>
    </row>
    <row r="17" spans="2:35" x14ac:dyDescent="0.25">
      <c r="B17"/>
      <c r="C17"/>
      <c r="E17" s="10" t="s">
        <v>1076</v>
      </c>
      <c r="F17" s="64">
        <f>ROUND(AVERAGE(טבלה2[גיל הרכב]),1)</f>
        <v>15.5</v>
      </c>
      <c r="G17"/>
      <c r="H17"/>
      <c r="I17"/>
      <c r="J17" s="66" t="s">
        <v>97</v>
      </c>
      <c r="K17" s="67" t="s">
        <v>94</v>
      </c>
      <c r="L17" s="68" t="s">
        <v>91</v>
      </c>
      <c r="Q17">
        <v>4343362</v>
      </c>
      <c r="R17">
        <v>588</v>
      </c>
      <c r="S17" t="s">
        <v>111</v>
      </c>
      <c r="T17" t="s">
        <v>112</v>
      </c>
      <c r="U17" t="s">
        <v>113</v>
      </c>
      <c r="V17">
        <v>15</v>
      </c>
      <c r="W17">
        <v>2007</v>
      </c>
      <c r="X17" s="1">
        <f>2025-טבלה2[[#This Row],[שנת יצור]]</f>
        <v>18</v>
      </c>
      <c r="Y17" s="39">
        <v>45674</v>
      </c>
      <c r="Z17" s="39">
        <v>46052</v>
      </c>
      <c r="AA17" t="s">
        <v>116</v>
      </c>
      <c r="AB17" t="s">
        <v>117</v>
      </c>
      <c r="AC17" s="1">
        <f>LEN(טבלה2[[#This Row],[מספר רכב]])</f>
        <v>7</v>
      </c>
      <c r="AD17" s="1" t="str">
        <f>RIGHT(טבלה2[[#This Row],[מספר רכב]],טבלה2[[#This Row],[ספרות בצדדים]])</f>
        <v>62</v>
      </c>
      <c r="AE17" s="1" t="str">
        <f>MID(טבלה2[[#This Row],[מספר רכב]],טבלה2[[#This Row],[ספרות בצדדים]]+1,טבלה2[[#This Row],[ספרות באמצע]])</f>
        <v>433</v>
      </c>
      <c r="AF17" s="1" t="str">
        <f>MID(טבלה2[[#This Row],[מספר רכב]],1,טבלה2[[#This Row],[ספרות בצדדים]])</f>
        <v>43</v>
      </c>
      <c r="AG17" s="1" t="str">
        <f>CONCATENATE(טבלה2[[#This Row],[חלק שמאלי]],"-",טבלה2[[#This Row],[אמצע]],"-",טבלה2[[#This Row],[חלק ימני]])</f>
        <v>43-433-62</v>
      </c>
      <c r="AH17">
        <f>IF(טבלה2[[#This Row],[מספר ספרות]]=7,3,2)</f>
        <v>3</v>
      </c>
      <c r="AI17">
        <f>IF(טבלה2[[#This Row],[מספר ספרות]]=7,2,3)</f>
        <v>2</v>
      </c>
    </row>
    <row r="18" spans="2:35" x14ac:dyDescent="0.25">
      <c r="B18"/>
      <c r="C18"/>
      <c r="E18" t="s">
        <v>1077</v>
      </c>
      <c r="F18" s="63">
        <f>ROUND(_xlfn.STDEV.S(טבלה2[גיל הרכב]),1)</f>
        <v>5.7</v>
      </c>
      <c r="G18"/>
      <c r="H18"/>
      <c r="I18"/>
      <c r="J18" s="66" t="s">
        <v>98</v>
      </c>
      <c r="K18" s="67" t="s">
        <v>95</v>
      </c>
      <c r="L18" s="68" t="s">
        <v>1085</v>
      </c>
      <c r="Q18">
        <v>4943959</v>
      </c>
      <c r="R18">
        <v>588</v>
      </c>
      <c r="S18" t="s">
        <v>111</v>
      </c>
      <c r="T18" t="s">
        <v>112</v>
      </c>
      <c r="U18" t="s">
        <v>121</v>
      </c>
      <c r="W18">
        <v>2005</v>
      </c>
      <c r="X18" s="1">
        <f>2025-טבלה2[[#This Row],[שנת יצור]]</f>
        <v>20</v>
      </c>
      <c r="Y18" s="39">
        <v>45681</v>
      </c>
      <c r="Z18" s="39">
        <v>45857</v>
      </c>
      <c r="AA18" t="s">
        <v>120</v>
      </c>
      <c r="AB18" t="s">
        <v>115</v>
      </c>
      <c r="AC18" s="1">
        <f>LEN(טבלה2[[#This Row],[מספר רכב]])</f>
        <v>7</v>
      </c>
      <c r="AD18" s="1" t="str">
        <f>RIGHT(טבלה2[[#This Row],[מספר רכב]],טבלה2[[#This Row],[ספרות בצדדים]])</f>
        <v>59</v>
      </c>
      <c r="AE18" s="1" t="str">
        <f>MID(טבלה2[[#This Row],[מספר רכב]],טבלה2[[#This Row],[ספרות בצדדים]]+1,טבלה2[[#This Row],[ספרות באמצע]])</f>
        <v>439</v>
      </c>
      <c r="AF18" s="1" t="str">
        <f>MID(טבלה2[[#This Row],[מספר רכב]],1,טבלה2[[#This Row],[ספרות בצדדים]])</f>
        <v>49</v>
      </c>
      <c r="AG18" s="1" t="str">
        <f>CONCATENATE(טבלה2[[#This Row],[חלק שמאלי]],"-",טבלה2[[#This Row],[אמצע]],"-",טבלה2[[#This Row],[חלק ימני]])</f>
        <v>49-439-59</v>
      </c>
      <c r="AH18">
        <f>IF(טבלה2[[#This Row],[מספר ספרות]]=7,3,2)</f>
        <v>3</v>
      </c>
      <c r="AI18">
        <f>IF(טבלה2[[#This Row],[מספר ספרות]]=7,2,3)</f>
        <v>2</v>
      </c>
    </row>
    <row r="19" spans="2:35" x14ac:dyDescent="0.25">
      <c r="B19"/>
      <c r="C19"/>
      <c r="E19" t="s">
        <v>1078</v>
      </c>
      <c r="F19" s="63">
        <f>ROUND(MEDIAN(טבלה2[גיל הרכב]),1)</f>
        <v>17</v>
      </c>
      <c r="G19"/>
      <c r="H19"/>
      <c r="I19"/>
      <c r="J19" s="66" t="s">
        <v>99</v>
      </c>
      <c r="K19" s="103" t="s">
        <v>1101</v>
      </c>
      <c r="L19" s="102" t="s">
        <v>92</v>
      </c>
      <c r="Q19">
        <v>3188014</v>
      </c>
      <c r="R19">
        <v>588</v>
      </c>
      <c r="S19" t="s">
        <v>111</v>
      </c>
      <c r="T19" t="s">
        <v>112</v>
      </c>
      <c r="U19" t="s">
        <v>113</v>
      </c>
      <c r="W19">
        <v>2006</v>
      </c>
      <c r="X19" s="1">
        <f>2025-טבלה2[[#This Row],[שנת יצור]]</f>
        <v>19</v>
      </c>
      <c r="Y19" s="39">
        <v>45446</v>
      </c>
      <c r="Z19" s="39">
        <v>45806</v>
      </c>
      <c r="AA19" t="s">
        <v>118</v>
      </c>
      <c r="AB19" t="s">
        <v>115</v>
      </c>
      <c r="AC19" s="1">
        <f>LEN(טבלה2[[#This Row],[מספר רכב]])</f>
        <v>7</v>
      </c>
      <c r="AD19" s="1" t="str">
        <f>RIGHT(טבלה2[[#This Row],[מספר רכב]],טבלה2[[#This Row],[ספרות בצדדים]])</f>
        <v>14</v>
      </c>
      <c r="AE19" s="1" t="str">
        <f>MID(טבלה2[[#This Row],[מספר רכב]],טבלה2[[#This Row],[ספרות בצדדים]]+1,טבלה2[[#This Row],[ספרות באמצע]])</f>
        <v>880</v>
      </c>
      <c r="AF19" s="1" t="str">
        <f>MID(טבלה2[[#This Row],[מספר רכב]],1,טבלה2[[#This Row],[ספרות בצדדים]])</f>
        <v>31</v>
      </c>
      <c r="AG19" s="1" t="str">
        <f>CONCATENATE(טבלה2[[#This Row],[חלק שמאלי]],"-",טבלה2[[#This Row],[אמצע]],"-",טבלה2[[#This Row],[חלק ימני]])</f>
        <v>31-880-14</v>
      </c>
      <c r="AH19">
        <f>IF(טבלה2[[#This Row],[מספר ספרות]]=7,3,2)</f>
        <v>3</v>
      </c>
      <c r="AI19">
        <f>IF(טבלה2[[#This Row],[מספר ספרות]]=7,2,3)</f>
        <v>2</v>
      </c>
    </row>
    <row r="20" spans="2:35" x14ac:dyDescent="0.25">
      <c r="B20"/>
      <c r="C20"/>
      <c r="E20" t="s">
        <v>1080</v>
      </c>
      <c r="F20" s="63">
        <f>ROUND(MIN(טבלה2[גיל הרכב]),1)</f>
        <v>1</v>
      </c>
      <c r="G20"/>
      <c r="H20"/>
      <c r="I20"/>
      <c r="J20" s="66" t="s">
        <v>1087</v>
      </c>
      <c r="K20" s="67" t="s">
        <v>96</v>
      </c>
      <c r="L20" s="68" t="s">
        <v>93</v>
      </c>
      <c r="Q20">
        <v>1921366</v>
      </c>
      <c r="R20">
        <v>588</v>
      </c>
      <c r="S20" t="s">
        <v>111</v>
      </c>
      <c r="T20" t="s">
        <v>112</v>
      </c>
      <c r="U20" t="s">
        <v>113</v>
      </c>
      <c r="V20">
        <v>15</v>
      </c>
      <c r="W20">
        <v>2008</v>
      </c>
      <c r="X20" s="1">
        <f>2025-טבלה2[[#This Row],[שנת יצור]]</f>
        <v>17</v>
      </c>
      <c r="Y20" s="39">
        <v>45690</v>
      </c>
      <c r="Z20" s="39">
        <v>46052</v>
      </c>
      <c r="AA20" t="s">
        <v>122</v>
      </c>
      <c r="AB20" t="s">
        <v>117</v>
      </c>
      <c r="AC20" s="1">
        <f>LEN(טבלה2[[#This Row],[מספר רכב]])</f>
        <v>7</v>
      </c>
      <c r="AD20" s="1" t="str">
        <f>RIGHT(טבלה2[[#This Row],[מספר רכב]],טבלה2[[#This Row],[ספרות בצדדים]])</f>
        <v>66</v>
      </c>
      <c r="AE20" s="1" t="str">
        <f>MID(טבלה2[[#This Row],[מספר רכב]],טבלה2[[#This Row],[ספרות בצדדים]]+1,טבלה2[[#This Row],[ספרות באמצע]])</f>
        <v>213</v>
      </c>
      <c r="AF20" s="1" t="str">
        <f>MID(טבלה2[[#This Row],[מספר רכב]],1,טבלה2[[#This Row],[ספרות בצדדים]])</f>
        <v>19</v>
      </c>
      <c r="AG20" s="1" t="str">
        <f>CONCATENATE(טבלה2[[#This Row],[חלק שמאלי]],"-",טבלה2[[#This Row],[אמצע]],"-",טבלה2[[#This Row],[חלק ימני]])</f>
        <v>19-213-66</v>
      </c>
      <c r="AH20">
        <f>IF(טבלה2[[#This Row],[מספר ספרות]]=7,3,2)</f>
        <v>3</v>
      </c>
      <c r="AI20">
        <f>IF(טבלה2[[#This Row],[מספר ספרות]]=7,2,3)</f>
        <v>2</v>
      </c>
    </row>
    <row r="21" spans="2:35" x14ac:dyDescent="0.25">
      <c r="B21"/>
      <c r="C21"/>
      <c r="E21" t="s">
        <v>1079</v>
      </c>
      <c r="F21" s="63">
        <f>ROUND(MAX(טבלה2[גיל הרכב]),1)</f>
        <v>29</v>
      </c>
      <c r="G21"/>
      <c r="H21"/>
      <c r="I21"/>
      <c r="J21" s="69" t="s">
        <v>1086</v>
      </c>
      <c r="K21" s="70" t="s">
        <v>1084</v>
      </c>
      <c r="L21" s="104" t="s">
        <v>1074</v>
      </c>
      <c r="Q21">
        <v>6664614</v>
      </c>
      <c r="R21">
        <v>588</v>
      </c>
      <c r="S21" t="s">
        <v>111</v>
      </c>
      <c r="T21" t="s">
        <v>112</v>
      </c>
      <c r="U21" t="s">
        <v>113</v>
      </c>
      <c r="W21">
        <v>2006</v>
      </c>
      <c r="X21" s="1">
        <f>2025-טבלה2[[#This Row],[שנת יצור]]</f>
        <v>19</v>
      </c>
      <c r="Y21" s="39">
        <v>45571</v>
      </c>
      <c r="Z21" s="39">
        <v>45955</v>
      </c>
      <c r="AA21" t="s">
        <v>114</v>
      </c>
      <c r="AB21" t="s">
        <v>115</v>
      </c>
      <c r="AC21" s="1">
        <f>LEN(טבלה2[[#This Row],[מספר רכב]])</f>
        <v>7</v>
      </c>
      <c r="AD21" s="1" t="str">
        <f>RIGHT(טבלה2[[#This Row],[מספר רכב]],טבלה2[[#This Row],[ספרות בצדדים]])</f>
        <v>14</v>
      </c>
      <c r="AE21" s="1" t="str">
        <f>MID(טבלה2[[#This Row],[מספר רכב]],טבלה2[[#This Row],[ספרות בצדדים]]+1,טבלה2[[#This Row],[ספרות באמצע]])</f>
        <v>646</v>
      </c>
      <c r="AF21" s="1" t="str">
        <f>MID(טבלה2[[#This Row],[מספר רכב]],1,טבלה2[[#This Row],[ספרות בצדדים]])</f>
        <v>66</v>
      </c>
      <c r="AG21" s="1" t="str">
        <f>CONCATENATE(טבלה2[[#This Row],[חלק שמאלי]],"-",טבלה2[[#This Row],[אמצע]],"-",טבלה2[[#This Row],[חלק ימני]])</f>
        <v>66-646-14</v>
      </c>
      <c r="AH21">
        <f>IF(טבלה2[[#This Row],[מספר ספרות]]=7,3,2)</f>
        <v>3</v>
      </c>
      <c r="AI21">
        <f>IF(טבלה2[[#This Row],[מספר ספרות]]=7,2,3)</f>
        <v>2</v>
      </c>
    </row>
    <row r="22" spans="2:35" x14ac:dyDescent="0.25">
      <c r="D22"/>
      <c r="E22"/>
      <c r="F22"/>
      <c r="G22"/>
      <c r="H22"/>
      <c r="I22"/>
      <c r="J22"/>
      <c r="Q22">
        <v>9993758</v>
      </c>
      <c r="R22">
        <v>588</v>
      </c>
      <c r="S22" t="s">
        <v>111</v>
      </c>
      <c r="T22" t="s">
        <v>112</v>
      </c>
      <c r="U22" t="s">
        <v>121</v>
      </c>
      <c r="W22">
        <v>2005</v>
      </c>
      <c r="X22" s="1">
        <f>2025-טבלה2[[#This Row],[שנת יצור]]</f>
        <v>20</v>
      </c>
      <c r="Y22" s="39">
        <v>45295</v>
      </c>
      <c r="Z22" s="39">
        <v>45588</v>
      </c>
      <c r="AA22" t="s">
        <v>116</v>
      </c>
      <c r="AB22" t="s">
        <v>115</v>
      </c>
      <c r="AC22" s="1">
        <f>LEN(טבלה2[[#This Row],[מספר רכב]])</f>
        <v>7</v>
      </c>
      <c r="AD22" s="1" t="str">
        <f>RIGHT(טבלה2[[#This Row],[מספר רכב]],טבלה2[[#This Row],[ספרות בצדדים]])</f>
        <v>58</v>
      </c>
      <c r="AE22" s="1" t="str">
        <f>MID(טבלה2[[#This Row],[מספר רכב]],טבלה2[[#This Row],[ספרות בצדדים]]+1,טבלה2[[#This Row],[ספרות באמצע]])</f>
        <v>937</v>
      </c>
      <c r="AF22" s="1" t="str">
        <f>MID(טבלה2[[#This Row],[מספר רכב]],1,טבלה2[[#This Row],[ספרות בצדדים]])</f>
        <v>99</v>
      </c>
      <c r="AG22" s="1" t="str">
        <f>CONCATENATE(טבלה2[[#This Row],[חלק שמאלי]],"-",טבלה2[[#This Row],[אמצע]],"-",טבלה2[[#This Row],[חלק ימני]])</f>
        <v>99-937-58</v>
      </c>
      <c r="AH22">
        <f>IF(טבלה2[[#This Row],[מספר ספרות]]=7,3,2)</f>
        <v>3</v>
      </c>
      <c r="AI22">
        <f>IF(טבלה2[[#This Row],[מספר ספרות]]=7,2,3)</f>
        <v>2</v>
      </c>
    </row>
    <row r="23" spans="2:35" x14ac:dyDescent="0.25">
      <c r="C23"/>
      <c r="D23"/>
      <c r="E23"/>
      <c r="F23"/>
      <c r="G23"/>
      <c r="H23"/>
      <c r="I23"/>
      <c r="Q23">
        <v>7537957</v>
      </c>
      <c r="R23">
        <v>588</v>
      </c>
      <c r="S23" t="s">
        <v>111</v>
      </c>
      <c r="T23" t="s">
        <v>112</v>
      </c>
      <c r="U23" t="s">
        <v>113</v>
      </c>
      <c r="W23">
        <v>2005</v>
      </c>
      <c r="X23" s="1">
        <f>2025-טבלה2[[#This Row],[שנת יצור]]</f>
        <v>20</v>
      </c>
      <c r="Y23" s="39">
        <v>45792</v>
      </c>
      <c r="Z23" s="39">
        <v>45979</v>
      </c>
      <c r="AA23" t="s">
        <v>118</v>
      </c>
      <c r="AB23" t="s">
        <v>115</v>
      </c>
      <c r="AC23" s="1">
        <f>LEN(טבלה2[[#This Row],[מספר רכב]])</f>
        <v>7</v>
      </c>
      <c r="AD23" s="1" t="str">
        <f>RIGHT(טבלה2[[#This Row],[מספר רכב]],טבלה2[[#This Row],[ספרות בצדדים]])</f>
        <v>57</v>
      </c>
      <c r="AE23" s="1" t="str">
        <f>MID(טבלה2[[#This Row],[מספר רכב]],טבלה2[[#This Row],[ספרות בצדדים]]+1,טבלה2[[#This Row],[ספרות באמצע]])</f>
        <v>379</v>
      </c>
      <c r="AF23" s="1" t="str">
        <f>MID(טבלה2[[#This Row],[מספר רכב]],1,טבלה2[[#This Row],[ספרות בצדדים]])</f>
        <v>75</v>
      </c>
      <c r="AG23" s="1" t="str">
        <f>CONCATENATE(טבלה2[[#This Row],[חלק שמאלי]],"-",טבלה2[[#This Row],[אמצע]],"-",טבלה2[[#This Row],[חלק ימני]])</f>
        <v>75-379-57</v>
      </c>
      <c r="AH23">
        <f>IF(טבלה2[[#This Row],[מספר ספרות]]=7,3,2)</f>
        <v>3</v>
      </c>
      <c r="AI23">
        <f>IF(טבלה2[[#This Row],[מספר ספרות]]=7,2,3)</f>
        <v>2</v>
      </c>
    </row>
    <row r="24" spans="2:35" x14ac:dyDescent="0.25">
      <c r="C24"/>
      <c r="D24"/>
      <c r="E24"/>
      <c r="F24"/>
      <c r="G24"/>
      <c r="H24"/>
      <c r="I24"/>
      <c r="L24" s="2" t="str">
        <f>S7</f>
        <v>מזדה יפן</v>
      </c>
      <c r="Q24">
        <v>1804162</v>
      </c>
      <c r="R24">
        <v>413</v>
      </c>
      <c r="S24" t="s">
        <v>123</v>
      </c>
      <c r="T24" t="s">
        <v>124</v>
      </c>
      <c r="U24" t="s">
        <v>125</v>
      </c>
      <c r="W24">
        <v>2007</v>
      </c>
      <c r="X24" s="1">
        <f>2025-טבלה2[[#This Row],[שנת יצור]]</f>
        <v>18</v>
      </c>
      <c r="Y24" s="39">
        <v>45620</v>
      </c>
      <c r="Z24" s="39">
        <v>45986</v>
      </c>
      <c r="AA24" t="s">
        <v>126</v>
      </c>
      <c r="AB24" t="s">
        <v>127</v>
      </c>
      <c r="AC24" s="1">
        <f>LEN(טבלה2[[#This Row],[מספר רכב]])</f>
        <v>7</v>
      </c>
      <c r="AD24" s="1" t="str">
        <f>RIGHT(טבלה2[[#This Row],[מספר רכב]],טבלה2[[#This Row],[ספרות בצדדים]])</f>
        <v>62</v>
      </c>
      <c r="AE24" s="1" t="str">
        <f>MID(טבלה2[[#This Row],[מספר רכב]],טבלה2[[#This Row],[ספרות בצדדים]]+1,טבלה2[[#This Row],[ספרות באמצע]])</f>
        <v>041</v>
      </c>
      <c r="AF24" s="1" t="str">
        <f>MID(טבלה2[[#This Row],[מספר רכב]],1,טבלה2[[#This Row],[ספרות בצדדים]])</f>
        <v>18</v>
      </c>
      <c r="AG24" s="1" t="str">
        <f>CONCATENATE(טבלה2[[#This Row],[חלק שמאלי]],"-",טבלה2[[#This Row],[אמצע]],"-",טבלה2[[#This Row],[חלק ימני]])</f>
        <v>18-041-62</v>
      </c>
      <c r="AH24">
        <f>IF(טבלה2[[#This Row],[מספר ספרות]]=7,3,2)</f>
        <v>3</v>
      </c>
      <c r="AI24">
        <f>IF(טבלה2[[#This Row],[מספר ספרות]]=7,2,3)</f>
        <v>2</v>
      </c>
    </row>
    <row r="25" spans="2:35" x14ac:dyDescent="0.25">
      <c r="L25" s="105">
        <f>COUNTIF(טבלה2[יצרן],L24)</f>
        <v>548</v>
      </c>
      <c r="Q25">
        <v>7037463</v>
      </c>
      <c r="R25">
        <v>588</v>
      </c>
      <c r="S25" t="s">
        <v>111</v>
      </c>
      <c r="T25" t="s">
        <v>112</v>
      </c>
      <c r="U25" t="s">
        <v>113</v>
      </c>
      <c r="V25">
        <v>15</v>
      </c>
      <c r="W25">
        <v>2008</v>
      </c>
      <c r="X25" s="1">
        <f>2025-טבלה2[[#This Row],[שנת יצור]]</f>
        <v>17</v>
      </c>
      <c r="Y25" s="39">
        <v>45502</v>
      </c>
      <c r="Z25" s="39">
        <v>45842</v>
      </c>
      <c r="AA25" t="s">
        <v>128</v>
      </c>
      <c r="AB25" t="s">
        <v>117</v>
      </c>
      <c r="AC25" s="1">
        <f>LEN(טבלה2[[#This Row],[מספר רכב]])</f>
        <v>7</v>
      </c>
      <c r="AD25" s="1" t="str">
        <f>RIGHT(טבלה2[[#This Row],[מספר רכב]],טבלה2[[#This Row],[ספרות בצדדים]])</f>
        <v>63</v>
      </c>
      <c r="AE25" s="1" t="str">
        <f>MID(טבלה2[[#This Row],[מספר רכב]],טבלה2[[#This Row],[ספרות בצדדים]]+1,טבלה2[[#This Row],[ספרות באמצע]])</f>
        <v>374</v>
      </c>
      <c r="AF25" s="1" t="str">
        <f>MID(טבלה2[[#This Row],[מספר רכב]],1,טבלה2[[#This Row],[ספרות בצדדים]])</f>
        <v>70</v>
      </c>
      <c r="AG25" s="1" t="str">
        <f>CONCATENATE(טבלה2[[#This Row],[חלק שמאלי]],"-",טבלה2[[#This Row],[אמצע]],"-",טבלה2[[#This Row],[חלק ימני]])</f>
        <v>70-374-63</v>
      </c>
      <c r="AH25">
        <f>IF(טבלה2[[#This Row],[מספר ספרות]]=7,3,2)</f>
        <v>3</v>
      </c>
      <c r="AI25">
        <f>IF(טבלה2[[#This Row],[מספר ספרות]]=7,2,3)</f>
        <v>2</v>
      </c>
    </row>
    <row r="26" spans="2:35" x14ac:dyDescent="0.25">
      <c r="L26" s="2" t="s">
        <v>1103</v>
      </c>
      <c r="Q26">
        <v>1946266</v>
      </c>
      <c r="R26">
        <v>588</v>
      </c>
      <c r="S26" t="s">
        <v>111</v>
      </c>
      <c r="T26" t="s">
        <v>112</v>
      </c>
      <c r="U26" t="s">
        <v>121</v>
      </c>
      <c r="V26">
        <v>15</v>
      </c>
      <c r="W26">
        <v>2008</v>
      </c>
      <c r="X26" s="1">
        <f>2025-טבלה2[[#This Row],[שנת יצור]]</f>
        <v>17</v>
      </c>
      <c r="Y26" s="39">
        <v>45762</v>
      </c>
      <c r="Z26" s="39">
        <v>46057</v>
      </c>
      <c r="AA26" t="s">
        <v>120</v>
      </c>
      <c r="AB26" t="s">
        <v>115</v>
      </c>
      <c r="AC26" s="1">
        <f>LEN(טבלה2[[#This Row],[מספר רכב]])</f>
        <v>7</v>
      </c>
      <c r="AD26" s="1" t="str">
        <f>RIGHT(טבלה2[[#This Row],[מספר רכב]],טבלה2[[#This Row],[ספרות בצדדים]])</f>
        <v>66</v>
      </c>
      <c r="AE26" s="1" t="str">
        <f>MID(טבלה2[[#This Row],[מספר רכב]],טבלה2[[#This Row],[ספרות בצדדים]]+1,טבלה2[[#This Row],[ספרות באמצע]])</f>
        <v>462</v>
      </c>
      <c r="AF26" s="1" t="str">
        <f>MID(טבלה2[[#This Row],[מספר רכב]],1,טבלה2[[#This Row],[ספרות בצדדים]])</f>
        <v>19</v>
      </c>
      <c r="AG26" s="1" t="str">
        <f>CONCATENATE(טבלה2[[#This Row],[חלק שמאלי]],"-",טבלה2[[#This Row],[אמצע]],"-",טבלה2[[#This Row],[חלק ימני]])</f>
        <v>19-462-66</v>
      </c>
      <c r="AH26">
        <f>IF(טבלה2[[#This Row],[מספר ספרות]]=7,3,2)</f>
        <v>3</v>
      </c>
      <c r="AI26">
        <f>IF(טבלה2[[#This Row],[מספר ספרות]]=7,2,3)</f>
        <v>2</v>
      </c>
    </row>
    <row r="27" spans="2:35" x14ac:dyDescent="0.25">
      <c r="C27"/>
      <c r="D27"/>
      <c r="E27"/>
      <c r="F27"/>
      <c r="G27"/>
      <c r="H27"/>
      <c r="I27"/>
      <c r="Q27">
        <v>9330265</v>
      </c>
      <c r="R27">
        <v>588</v>
      </c>
      <c r="S27" t="s">
        <v>111</v>
      </c>
      <c r="T27" t="s">
        <v>129</v>
      </c>
      <c r="U27" t="s">
        <v>130</v>
      </c>
      <c r="V27">
        <v>15</v>
      </c>
      <c r="W27">
        <v>2008</v>
      </c>
      <c r="X27" s="1">
        <f>2025-טבלה2[[#This Row],[שנת יצור]]</f>
        <v>17</v>
      </c>
      <c r="Y27" s="39">
        <v>45362</v>
      </c>
      <c r="Z27" s="39">
        <v>45717</v>
      </c>
      <c r="AA27" t="s">
        <v>116</v>
      </c>
      <c r="AB27" t="s">
        <v>131</v>
      </c>
      <c r="AC27" s="1">
        <f>LEN(טבלה2[[#This Row],[מספר רכב]])</f>
        <v>7</v>
      </c>
      <c r="AD27" s="1" t="str">
        <f>RIGHT(טבלה2[[#This Row],[מספר רכב]],טבלה2[[#This Row],[ספרות בצדדים]])</f>
        <v>65</v>
      </c>
      <c r="AE27" s="1" t="str">
        <f>MID(טבלה2[[#This Row],[מספר רכב]],טבלה2[[#This Row],[ספרות בצדדים]]+1,טבלה2[[#This Row],[ספרות באמצע]])</f>
        <v>302</v>
      </c>
      <c r="AF27" s="1" t="str">
        <f>MID(טבלה2[[#This Row],[מספר רכב]],1,טבלה2[[#This Row],[ספרות בצדדים]])</f>
        <v>93</v>
      </c>
      <c r="AG27" s="1" t="str">
        <f>CONCATENATE(טבלה2[[#This Row],[חלק שמאלי]],"-",טבלה2[[#This Row],[אמצע]],"-",טבלה2[[#This Row],[חלק ימני]])</f>
        <v>93-302-65</v>
      </c>
      <c r="AH27">
        <f>IF(טבלה2[[#This Row],[מספר ספרות]]=7,3,2)</f>
        <v>3</v>
      </c>
      <c r="AI27">
        <f>IF(טבלה2[[#This Row],[מספר ספרות]]=7,2,3)</f>
        <v>2</v>
      </c>
    </row>
    <row r="28" spans="2:35" x14ac:dyDescent="0.25">
      <c r="B28"/>
      <c r="C28"/>
      <c r="D28" t="s">
        <v>102</v>
      </c>
      <c r="E28" s="107" t="s">
        <v>1113</v>
      </c>
      <c r="F28" t="s">
        <v>1114</v>
      </c>
      <c r="G28"/>
      <c r="H28"/>
      <c r="Q28">
        <v>6668766</v>
      </c>
      <c r="R28">
        <v>413</v>
      </c>
      <c r="S28" t="s">
        <v>123</v>
      </c>
      <c r="T28" t="s">
        <v>132</v>
      </c>
      <c r="U28" t="s">
        <v>125</v>
      </c>
      <c r="V28">
        <v>9</v>
      </c>
      <c r="W28">
        <v>2008</v>
      </c>
      <c r="X28" s="1">
        <f>2025-טבלה2[[#This Row],[שנת יצור]]</f>
        <v>17</v>
      </c>
      <c r="Y28" s="39">
        <v>45746</v>
      </c>
      <c r="Z28" s="39">
        <v>46077</v>
      </c>
      <c r="AA28" t="s">
        <v>133</v>
      </c>
      <c r="AB28" t="s">
        <v>134</v>
      </c>
      <c r="AC28" s="1">
        <f>LEN(טבלה2[[#This Row],[מספר רכב]])</f>
        <v>7</v>
      </c>
      <c r="AD28" s="1" t="str">
        <f>RIGHT(טבלה2[[#This Row],[מספר רכב]],טבלה2[[#This Row],[ספרות בצדדים]])</f>
        <v>66</v>
      </c>
      <c r="AE28" s="1" t="str">
        <f>MID(טבלה2[[#This Row],[מספר רכב]],טבלה2[[#This Row],[ספרות בצדדים]]+1,טבלה2[[#This Row],[ספרות באמצע]])</f>
        <v>687</v>
      </c>
      <c r="AF28" s="1" t="str">
        <f>MID(טבלה2[[#This Row],[מספר רכב]],1,טבלה2[[#This Row],[ספרות בצדדים]])</f>
        <v>66</v>
      </c>
      <c r="AG28" s="1" t="str">
        <f>CONCATENATE(טבלה2[[#This Row],[חלק שמאלי]],"-",טבלה2[[#This Row],[אמצע]],"-",טבלה2[[#This Row],[חלק ימני]])</f>
        <v>66-687-66</v>
      </c>
      <c r="AH28">
        <f>IF(טבלה2[[#This Row],[מספר ספרות]]=7,3,2)</f>
        <v>3</v>
      </c>
      <c r="AI28">
        <f>IF(טבלה2[[#This Row],[מספר ספרות]]=7,2,3)</f>
        <v>2</v>
      </c>
    </row>
    <row r="29" spans="2:35" x14ac:dyDescent="0.25">
      <c r="D29" s="2" t="s">
        <v>111</v>
      </c>
      <c r="E29" s="108">
        <f>COUNTIF(טבלה2[יצרן],טבלה4[[#This Row],[יצרן]])</f>
        <v>548</v>
      </c>
      <c r="F29" s="109">
        <f>AVERAGEIF(טבלה2[יצרן],טבלה4[[#This Row],[יצרן]],טבלה2[גיל הרכב])</f>
        <v>18.428832116788321</v>
      </c>
      <c r="Q29">
        <v>5231959</v>
      </c>
      <c r="R29">
        <v>588</v>
      </c>
      <c r="S29" t="s">
        <v>111</v>
      </c>
      <c r="T29" t="s">
        <v>112</v>
      </c>
      <c r="U29" t="s">
        <v>113</v>
      </c>
      <c r="W29">
        <v>2005</v>
      </c>
      <c r="X29" s="1">
        <f>2025-טבלה2[[#This Row],[שנת יצור]]</f>
        <v>20</v>
      </c>
      <c r="Y29" s="39">
        <v>45704</v>
      </c>
      <c r="Z29" s="39">
        <v>45876</v>
      </c>
      <c r="AA29" t="s">
        <v>116</v>
      </c>
      <c r="AB29" t="s">
        <v>115</v>
      </c>
      <c r="AC29" s="1">
        <f>LEN(טבלה2[[#This Row],[מספר רכב]])</f>
        <v>7</v>
      </c>
      <c r="AD29" s="1" t="str">
        <f>RIGHT(טבלה2[[#This Row],[מספר רכב]],טבלה2[[#This Row],[ספרות בצדדים]])</f>
        <v>59</v>
      </c>
      <c r="AE29" s="1" t="str">
        <f>MID(טבלה2[[#This Row],[מספר רכב]],טבלה2[[#This Row],[ספרות בצדדים]]+1,טבלה2[[#This Row],[ספרות באמצע]])</f>
        <v>319</v>
      </c>
      <c r="AF29" s="1" t="str">
        <f>MID(טבלה2[[#This Row],[מספר רכב]],1,טבלה2[[#This Row],[ספרות בצדדים]])</f>
        <v>52</v>
      </c>
      <c r="AG29" s="1" t="str">
        <f>CONCATENATE(טבלה2[[#This Row],[חלק שמאלי]],"-",טבלה2[[#This Row],[אמצע]],"-",טבלה2[[#This Row],[חלק ימני]])</f>
        <v>52-319-59</v>
      </c>
      <c r="AH29">
        <f>IF(טבלה2[[#This Row],[מספר ספרות]]=7,3,2)</f>
        <v>3</v>
      </c>
      <c r="AI29">
        <f>IF(טבלה2[[#This Row],[מספר ספרות]]=7,2,3)</f>
        <v>2</v>
      </c>
    </row>
    <row r="30" spans="2:35" x14ac:dyDescent="0.25">
      <c r="D30" s="2" t="s">
        <v>123</v>
      </c>
      <c r="E30" s="108">
        <f>COUNTIF(טבלה2[יצרן],טבלה4[[#This Row],[יצרן]])</f>
        <v>360</v>
      </c>
      <c r="F30" s="109">
        <f>AVERAGEIF(טבלה2[יצרן],טבלה4[[#This Row],[יצרן]],טבלה2[גיל הרכב])</f>
        <v>17.072222222222223</v>
      </c>
      <c r="O30" s="62"/>
      <c r="Q30">
        <v>6079036</v>
      </c>
      <c r="R30">
        <v>588</v>
      </c>
      <c r="S30" t="s">
        <v>111</v>
      </c>
      <c r="T30" t="s">
        <v>135</v>
      </c>
      <c r="U30" t="s">
        <v>136</v>
      </c>
      <c r="W30">
        <v>2002</v>
      </c>
      <c r="X30" s="1">
        <f>2025-טבלה2[[#This Row],[שנת יצור]]</f>
        <v>23</v>
      </c>
      <c r="Y30" s="39">
        <v>45652</v>
      </c>
      <c r="Z30" s="39">
        <v>45837</v>
      </c>
      <c r="AA30" t="s">
        <v>116</v>
      </c>
      <c r="AB30" t="s">
        <v>137</v>
      </c>
      <c r="AC30" s="1">
        <f>LEN(טבלה2[[#This Row],[מספר רכב]])</f>
        <v>7</v>
      </c>
      <c r="AD30" s="1" t="str">
        <f>RIGHT(טבלה2[[#This Row],[מספר רכב]],טבלה2[[#This Row],[ספרות בצדדים]])</f>
        <v>36</v>
      </c>
      <c r="AE30" s="1" t="str">
        <f>MID(טבלה2[[#This Row],[מספר רכב]],טבלה2[[#This Row],[ספרות בצדדים]]+1,טבלה2[[#This Row],[ספרות באמצע]])</f>
        <v>790</v>
      </c>
      <c r="AF30" s="1" t="str">
        <f>MID(טבלה2[[#This Row],[מספר רכב]],1,טבלה2[[#This Row],[ספרות בצדדים]])</f>
        <v>60</v>
      </c>
      <c r="AG30" s="1" t="str">
        <f>CONCATENATE(טבלה2[[#This Row],[חלק שמאלי]],"-",טבלה2[[#This Row],[אמצע]],"-",טבלה2[[#This Row],[חלק ימני]])</f>
        <v>60-790-36</v>
      </c>
      <c r="AH30">
        <f>IF(טבלה2[[#This Row],[מספר ספרות]]=7,3,2)</f>
        <v>3</v>
      </c>
      <c r="AI30">
        <f>IF(טבלה2[[#This Row],[מספר ספרות]]=7,2,3)</f>
        <v>2</v>
      </c>
    </row>
    <row r="31" spans="2:35" x14ac:dyDescent="0.25">
      <c r="D31" s="2" t="s">
        <v>139</v>
      </c>
      <c r="E31" s="108">
        <f>COUNTIF(טבלה2[יצרן],טבלה4[[#This Row],[יצרן]])</f>
        <v>81</v>
      </c>
      <c r="F31" s="109">
        <f>AVERAGEIF(טבלה2[יצרן],טבלה4[[#This Row],[יצרן]],טבלה2[גיל הרכב])</f>
        <v>18.086419753086421</v>
      </c>
      <c r="O31" s="62"/>
      <c r="Q31">
        <v>6192010</v>
      </c>
      <c r="R31">
        <v>413</v>
      </c>
      <c r="S31" t="s">
        <v>123</v>
      </c>
      <c r="T31" t="s">
        <v>138</v>
      </c>
      <c r="U31" t="s">
        <v>125</v>
      </c>
      <c r="W31">
        <v>2001</v>
      </c>
      <c r="X31" s="1">
        <f>2025-טבלה2[[#This Row],[שנת יצור]]</f>
        <v>24</v>
      </c>
      <c r="Y31" s="39">
        <v>45769</v>
      </c>
      <c r="Z31" s="39">
        <v>45853</v>
      </c>
      <c r="AA31" t="s">
        <v>116</v>
      </c>
      <c r="AB31" t="s">
        <v>127</v>
      </c>
      <c r="AC31" s="1">
        <f>LEN(טבלה2[[#This Row],[מספר רכב]])</f>
        <v>7</v>
      </c>
      <c r="AD31" s="1" t="str">
        <f>RIGHT(טבלה2[[#This Row],[מספר רכב]],טבלה2[[#This Row],[ספרות בצדדים]])</f>
        <v>10</v>
      </c>
      <c r="AE31" s="1" t="str">
        <f>MID(טבלה2[[#This Row],[מספר רכב]],טבלה2[[#This Row],[ספרות בצדדים]]+1,טבלה2[[#This Row],[ספרות באמצע]])</f>
        <v>920</v>
      </c>
      <c r="AF31" s="1" t="str">
        <f>MID(טבלה2[[#This Row],[מספר רכב]],1,טבלה2[[#This Row],[ספרות בצדדים]])</f>
        <v>61</v>
      </c>
      <c r="AG31" s="1" t="str">
        <f>CONCATENATE(טבלה2[[#This Row],[חלק שמאלי]],"-",טבלה2[[#This Row],[אמצע]],"-",טבלה2[[#This Row],[חלק ימני]])</f>
        <v>61-920-10</v>
      </c>
      <c r="AH31">
        <f>IF(טבלה2[[#This Row],[מספר ספרות]]=7,3,2)</f>
        <v>3</v>
      </c>
      <c r="AI31">
        <f>IF(טבלה2[[#This Row],[מספר ספרות]]=7,2,3)</f>
        <v>2</v>
      </c>
    </row>
    <row r="32" spans="2:35" x14ac:dyDescent="0.25">
      <c r="D32" s="2" t="s">
        <v>144</v>
      </c>
      <c r="E32" s="108">
        <f>COUNTIF(טבלה2[יצרן],טבלה4[[#This Row],[יצרן]])</f>
        <v>3</v>
      </c>
      <c r="F32" s="109">
        <f>AVERAGEIF(טבלה2[יצרן],טבלה4[[#This Row],[יצרן]],טבלה2[גיל הרכב])</f>
        <v>16</v>
      </c>
      <c r="O32" s="62"/>
      <c r="Q32">
        <v>4474935</v>
      </c>
      <c r="R32">
        <v>413</v>
      </c>
      <c r="S32" t="s">
        <v>123</v>
      </c>
      <c r="T32" t="s">
        <v>138</v>
      </c>
      <c r="U32" t="s">
        <v>125</v>
      </c>
      <c r="W32">
        <v>2002</v>
      </c>
      <c r="X32" s="1">
        <f>2025-טבלה2[[#This Row],[שנת יצור]]</f>
        <v>23</v>
      </c>
      <c r="Y32" s="39">
        <v>45624</v>
      </c>
      <c r="Z32" s="39">
        <v>45810</v>
      </c>
      <c r="AA32" t="s">
        <v>116</v>
      </c>
      <c r="AB32" t="s">
        <v>127</v>
      </c>
      <c r="AC32" s="1">
        <f>LEN(טבלה2[[#This Row],[מספר רכב]])</f>
        <v>7</v>
      </c>
      <c r="AD32" s="1" t="str">
        <f>RIGHT(טבלה2[[#This Row],[מספר רכב]],טבלה2[[#This Row],[ספרות בצדדים]])</f>
        <v>35</v>
      </c>
      <c r="AE32" s="1" t="str">
        <f>MID(טבלה2[[#This Row],[מספר רכב]],טבלה2[[#This Row],[ספרות בצדדים]]+1,טבלה2[[#This Row],[ספרות באמצע]])</f>
        <v>749</v>
      </c>
      <c r="AF32" s="1" t="str">
        <f>MID(טבלה2[[#This Row],[מספר רכב]],1,טבלה2[[#This Row],[ספרות בצדדים]])</f>
        <v>44</v>
      </c>
      <c r="AG32" s="1" t="str">
        <f>CONCATENATE(טבלה2[[#This Row],[חלק שמאלי]],"-",טבלה2[[#This Row],[אמצע]],"-",טבלה2[[#This Row],[חלק ימני]])</f>
        <v>44-749-35</v>
      </c>
      <c r="AH32">
        <f>IF(טבלה2[[#This Row],[מספר ספרות]]=7,3,2)</f>
        <v>3</v>
      </c>
      <c r="AI32">
        <f>IF(טבלה2[[#This Row],[מספר ספרות]]=7,2,3)</f>
        <v>2</v>
      </c>
    </row>
    <row r="33" spans="4:35" x14ac:dyDescent="0.25">
      <c r="D33" s="2" t="s">
        <v>147</v>
      </c>
      <c r="E33" s="108">
        <f>COUNTIF(טבלה2[יצרן],טבלה4[[#This Row],[יצרן]])</f>
        <v>9</v>
      </c>
      <c r="F33" s="109">
        <f>AVERAGEIF(טבלה2[יצרן],טבלה4[[#This Row],[יצרן]],טבלה2[גיל הרכב])</f>
        <v>12.888888888888889</v>
      </c>
      <c r="Q33">
        <v>7776314</v>
      </c>
      <c r="R33">
        <v>413</v>
      </c>
      <c r="S33" t="s">
        <v>123</v>
      </c>
      <c r="T33" t="s">
        <v>124</v>
      </c>
      <c r="U33" t="s">
        <v>125</v>
      </c>
      <c r="W33">
        <v>2006</v>
      </c>
      <c r="X33" s="1">
        <f>2025-טבלה2[[#This Row],[שנת יצור]]</f>
        <v>19</v>
      </c>
      <c r="Y33" s="39">
        <v>45340</v>
      </c>
      <c r="Z33" s="39">
        <v>45602</v>
      </c>
      <c r="AA33" t="s">
        <v>133</v>
      </c>
      <c r="AB33" t="s">
        <v>127</v>
      </c>
      <c r="AC33" s="1">
        <f>LEN(טבלה2[[#This Row],[מספר רכב]])</f>
        <v>7</v>
      </c>
      <c r="AD33" s="1" t="str">
        <f>RIGHT(טבלה2[[#This Row],[מספר רכב]],טבלה2[[#This Row],[ספרות בצדדים]])</f>
        <v>14</v>
      </c>
      <c r="AE33" s="1" t="str">
        <f>MID(טבלה2[[#This Row],[מספר רכב]],טבלה2[[#This Row],[ספרות בצדדים]]+1,טבלה2[[#This Row],[ספרות באמצע]])</f>
        <v>763</v>
      </c>
      <c r="AF33" s="1" t="str">
        <f>MID(טבלה2[[#This Row],[מספר רכב]],1,טבלה2[[#This Row],[ספרות בצדדים]])</f>
        <v>77</v>
      </c>
      <c r="AG33" s="1" t="str">
        <f>CONCATENATE(טבלה2[[#This Row],[חלק שמאלי]],"-",טבלה2[[#This Row],[אמצע]],"-",טבלה2[[#This Row],[חלק ימני]])</f>
        <v>77-763-14</v>
      </c>
      <c r="AH33">
        <f>IF(טבלה2[[#This Row],[מספר ספרות]]=7,3,2)</f>
        <v>3</v>
      </c>
      <c r="AI33">
        <f>IF(טבלה2[[#This Row],[מספר ספרות]]=7,2,3)</f>
        <v>2</v>
      </c>
    </row>
    <row r="34" spans="4:35" x14ac:dyDescent="0.25">
      <c r="D34" s="2" t="s">
        <v>149</v>
      </c>
      <c r="E34" s="108">
        <f>COUNTIF(טבלה2[יצרן],טבלה4[[#This Row],[יצרן]])</f>
        <v>16</v>
      </c>
      <c r="F34" s="109">
        <f>AVERAGEIF(טבלה2[יצרן],טבלה4[[#This Row],[יצרן]],טבלה2[גיל הרכב])</f>
        <v>17.625</v>
      </c>
      <c r="Q34">
        <v>9107150</v>
      </c>
      <c r="R34">
        <v>734</v>
      </c>
      <c r="S34" t="s">
        <v>139</v>
      </c>
      <c r="T34" t="s">
        <v>140</v>
      </c>
      <c r="U34" t="s">
        <v>136</v>
      </c>
      <c r="W34">
        <v>2003</v>
      </c>
      <c r="X34" s="1">
        <f>2025-טבלה2[[#This Row],[שנת יצור]]</f>
        <v>22</v>
      </c>
      <c r="Y34" s="39">
        <v>45658</v>
      </c>
      <c r="Z34" s="39">
        <v>45780</v>
      </c>
      <c r="AA34" t="s">
        <v>116</v>
      </c>
      <c r="AB34" t="s">
        <v>141</v>
      </c>
      <c r="AC34" s="1">
        <f>LEN(טבלה2[[#This Row],[מספר רכב]])</f>
        <v>7</v>
      </c>
      <c r="AD34" s="1" t="str">
        <f>RIGHT(טבלה2[[#This Row],[מספר רכב]],טבלה2[[#This Row],[ספרות בצדדים]])</f>
        <v>50</v>
      </c>
      <c r="AE34" s="1" t="str">
        <f>MID(טבלה2[[#This Row],[מספר רכב]],טבלה2[[#This Row],[ספרות בצדדים]]+1,טבלה2[[#This Row],[ספרות באמצע]])</f>
        <v>071</v>
      </c>
      <c r="AF34" s="1" t="str">
        <f>MID(טבלה2[[#This Row],[מספר רכב]],1,טבלה2[[#This Row],[ספרות בצדדים]])</f>
        <v>91</v>
      </c>
      <c r="AG34" s="1" t="str">
        <f>CONCATENATE(טבלה2[[#This Row],[חלק שמאלי]],"-",טבלה2[[#This Row],[אמצע]],"-",טבלה2[[#This Row],[חלק ימני]])</f>
        <v>91-071-50</v>
      </c>
      <c r="AH34">
        <f>IF(טבלה2[[#This Row],[מספר ספרות]]=7,3,2)</f>
        <v>3</v>
      </c>
      <c r="AI34">
        <f>IF(טבלה2[[#This Row],[מספר ספרות]]=7,2,3)</f>
        <v>2</v>
      </c>
    </row>
    <row r="35" spans="4:35" x14ac:dyDescent="0.25">
      <c r="D35" s="2" t="s">
        <v>153</v>
      </c>
      <c r="E35" s="108">
        <f>COUNTIF(טבלה2[יצרן],טבלה4[[#This Row],[יצרן]])</f>
        <v>32</v>
      </c>
      <c r="F35" s="109">
        <f>AVERAGEIF(טבלה2[יצרן],טבלה4[[#This Row],[יצרן]],טבלה2[גיל הרכב])</f>
        <v>18.3125</v>
      </c>
      <c r="Q35">
        <v>8940329</v>
      </c>
      <c r="R35">
        <v>588</v>
      </c>
      <c r="S35" t="s">
        <v>111</v>
      </c>
      <c r="T35" t="s">
        <v>142</v>
      </c>
      <c r="U35" t="s">
        <v>136</v>
      </c>
      <c r="W35">
        <v>2001</v>
      </c>
      <c r="X35" s="1">
        <f>2025-טבלה2[[#This Row],[שנת יצור]]</f>
        <v>24</v>
      </c>
      <c r="Y35" s="39">
        <v>45783</v>
      </c>
      <c r="Z35" s="39">
        <v>45974</v>
      </c>
      <c r="AA35" t="s">
        <v>119</v>
      </c>
      <c r="AB35" t="s">
        <v>143</v>
      </c>
      <c r="AC35" s="1">
        <f>LEN(טבלה2[[#This Row],[מספר רכב]])</f>
        <v>7</v>
      </c>
      <c r="AD35" s="1" t="str">
        <f>RIGHT(טבלה2[[#This Row],[מספר רכב]],טבלה2[[#This Row],[ספרות בצדדים]])</f>
        <v>29</v>
      </c>
      <c r="AE35" s="1" t="str">
        <f>MID(טבלה2[[#This Row],[מספר רכב]],טבלה2[[#This Row],[ספרות בצדדים]]+1,טבלה2[[#This Row],[ספרות באמצע]])</f>
        <v>403</v>
      </c>
      <c r="AF35" s="1" t="str">
        <f>MID(טבלה2[[#This Row],[מספר רכב]],1,טבלה2[[#This Row],[ספרות בצדדים]])</f>
        <v>89</v>
      </c>
      <c r="AG35" s="1" t="str">
        <f>CONCATENATE(טבלה2[[#This Row],[חלק שמאלי]],"-",טבלה2[[#This Row],[אמצע]],"-",טבלה2[[#This Row],[חלק ימני]])</f>
        <v>89-403-29</v>
      </c>
      <c r="AH35">
        <f>IF(טבלה2[[#This Row],[מספר ספרות]]=7,3,2)</f>
        <v>3</v>
      </c>
      <c r="AI35">
        <f>IF(טבלה2[[#This Row],[מספר ספרות]]=7,2,3)</f>
        <v>2</v>
      </c>
    </row>
    <row r="36" spans="4:35" x14ac:dyDescent="0.25">
      <c r="D36" s="2" t="s">
        <v>160</v>
      </c>
      <c r="E36" s="108">
        <f>COUNTIF(טבלה2[יצרן],טבלה4[[#This Row],[יצרן]])</f>
        <v>3</v>
      </c>
      <c r="F36" s="109">
        <f>AVERAGEIF(טבלה2[יצרן],טבלה4[[#This Row],[יצרן]],טבלה2[גיל הרכב])</f>
        <v>18.333333333333332</v>
      </c>
      <c r="O36" s="62"/>
      <c r="Q36">
        <v>4647714</v>
      </c>
      <c r="R36">
        <v>588</v>
      </c>
      <c r="S36" t="s">
        <v>111</v>
      </c>
      <c r="T36" t="s">
        <v>112</v>
      </c>
      <c r="U36" t="s">
        <v>113</v>
      </c>
      <c r="W36">
        <v>2006</v>
      </c>
      <c r="X36" s="1">
        <f>2025-טבלה2[[#This Row],[שנת יצור]]</f>
        <v>19</v>
      </c>
      <c r="Y36" s="39">
        <v>45428</v>
      </c>
      <c r="Z36" s="39">
        <v>45837</v>
      </c>
      <c r="AA36" t="s">
        <v>116</v>
      </c>
      <c r="AB36" t="s">
        <v>115</v>
      </c>
      <c r="AC36" s="1">
        <f>LEN(טבלה2[[#This Row],[מספר רכב]])</f>
        <v>7</v>
      </c>
      <c r="AD36" s="1" t="str">
        <f>RIGHT(טבלה2[[#This Row],[מספר רכב]],טבלה2[[#This Row],[ספרות בצדדים]])</f>
        <v>14</v>
      </c>
      <c r="AE36" s="1" t="str">
        <f>MID(טבלה2[[#This Row],[מספר רכב]],טבלה2[[#This Row],[ספרות בצדדים]]+1,טבלה2[[#This Row],[ספרות באמצע]])</f>
        <v>477</v>
      </c>
      <c r="AF36" s="1" t="str">
        <f>MID(טבלה2[[#This Row],[מספר רכב]],1,טבלה2[[#This Row],[ספרות בצדדים]])</f>
        <v>46</v>
      </c>
      <c r="AG36" s="1" t="str">
        <f>CONCATENATE(טבלה2[[#This Row],[חלק שמאלי]],"-",טבלה2[[#This Row],[אמצע]],"-",טבלה2[[#This Row],[חלק ימני]])</f>
        <v>46-477-14</v>
      </c>
      <c r="AH36">
        <f>IF(טבלה2[[#This Row],[מספר ספרות]]=7,3,2)</f>
        <v>3</v>
      </c>
      <c r="AI36">
        <f>IF(טבלה2[[#This Row],[מספר ספרות]]=7,2,3)</f>
        <v>2</v>
      </c>
    </row>
    <row r="37" spans="4:35" x14ac:dyDescent="0.25">
      <c r="D37" s="2" t="s">
        <v>165</v>
      </c>
      <c r="E37" s="108">
        <f>COUNTIF(טבלה2[יצרן],טבלה4[[#This Row],[יצרן]])</f>
        <v>118</v>
      </c>
      <c r="F37" s="109">
        <f>AVERAGEIF(טבלה2[יצרן],טבלה4[[#This Row],[יצרן]],טבלה2[גיל הרכב])</f>
        <v>13.016949152542374</v>
      </c>
      <c r="O37" s="62"/>
      <c r="Q37">
        <v>5731570</v>
      </c>
      <c r="R37">
        <v>388</v>
      </c>
      <c r="S37" t="s">
        <v>144</v>
      </c>
      <c r="T37" t="s">
        <v>145</v>
      </c>
      <c r="V37">
        <v>15</v>
      </c>
      <c r="W37">
        <v>2009</v>
      </c>
      <c r="X37" s="1">
        <f>2025-טבלה2[[#This Row],[שנת יצור]]</f>
        <v>16</v>
      </c>
      <c r="Y37" s="39">
        <v>45121</v>
      </c>
      <c r="Z37" s="39">
        <v>45521</v>
      </c>
      <c r="AA37" t="s">
        <v>116</v>
      </c>
      <c r="AB37" t="s">
        <v>146</v>
      </c>
      <c r="AC37" s="1">
        <f>LEN(טבלה2[[#This Row],[מספר רכב]])</f>
        <v>7</v>
      </c>
      <c r="AD37" s="1" t="str">
        <f>RIGHT(טבלה2[[#This Row],[מספר רכב]],טבלה2[[#This Row],[ספרות בצדדים]])</f>
        <v>70</v>
      </c>
      <c r="AE37" s="1" t="str">
        <f>MID(טבלה2[[#This Row],[מספר רכב]],טבלה2[[#This Row],[ספרות בצדדים]]+1,טבלה2[[#This Row],[ספרות באמצע]])</f>
        <v>315</v>
      </c>
      <c r="AF37" s="1" t="str">
        <f>MID(טבלה2[[#This Row],[מספר רכב]],1,טבלה2[[#This Row],[ספרות בצדדים]])</f>
        <v>57</v>
      </c>
      <c r="AG37" s="1" t="str">
        <f>CONCATENATE(טבלה2[[#This Row],[חלק שמאלי]],"-",טבלה2[[#This Row],[אמצע]],"-",טבלה2[[#This Row],[חלק ימני]])</f>
        <v>57-315-70</v>
      </c>
      <c r="AH37">
        <f>IF(טבלה2[[#This Row],[מספר ספרות]]=7,3,2)</f>
        <v>3</v>
      </c>
      <c r="AI37">
        <f>IF(טבלה2[[#This Row],[מספר ספרות]]=7,2,3)</f>
        <v>2</v>
      </c>
    </row>
    <row r="38" spans="4:35" x14ac:dyDescent="0.25">
      <c r="D38" s="2" t="s">
        <v>169</v>
      </c>
      <c r="E38" s="108">
        <f>COUNTIF(טבלה2[יצרן],טבלה4[[#This Row],[יצרן]])</f>
        <v>9</v>
      </c>
      <c r="F38" s="109">
        <f>AVERAGEIF(טבלה2[יצרן],טבלה4[[#This Row],[יצרן]],טבלה2[גיל הרכב])</f>
        <v>15.333333333333334</v>
      </c>
      <c r="Q38">
        <v>9660617</v>
      </c>
      <c r="R38">
        <v>593</v>
      </c>
      <c r="S38" t="s">
        <v>147</v>
      </c>
      <c r="T38" t="s">
        <v>148</v>
      </c>
      <c r="W38">
        <v>2000</v>
      </c>
      <c r="X38" s="1">
        <f>2025-טבלה2[[#This Row],[שנת יצור]]</f>
        <v>25</v>
      </c>
      <c r="Y38" s="39">
        <v>45795</v>
      </c>
      <c r="Z38" s="39">
        <v>45964</v>
      </c>
      <c r="AA38" t="s">
        <v>126</v>
      </c>
      <c r="AB38" t="s">
        <v>148</v>
      </c>
      <c r="AC38" s="1">
        <f>LEN(טבלה2[[#This Row],[מספר רכב]])</f>
        <v>7</v>
      </c>
      <c r="AD38" s="1" t="str">
        <f>RIGHT(טבלה2[[#This Row],[מספר רכב]],טבלה2[[#This Row],[ספרות בצדדים]])</f>
        <v>17</v>
      </c>
      <c r="AE38" s="1" t="str">
        <f>MID(טבלה2[[#This Row],[מספר רכב]],טבלה2[[#This Row],[ספרות בצדדים]]+1,טבלה2[[#This Row],[ספרות באמצע]])</f>
        <v>606</v>
      </c>
      <c r="AF38" s="1" t="str">
        <f>MID(טבלה2[[#This Row],[מספר רכב]],1,טבלה2[[#This Row],[ספרות בצדדים]])</f>
        <v>96</v>
      </c>
      <c r="AG38" s="1" t="str">
        <f>CONCATENATE(טבלה2[[#This Row],[חלק שמאלי]],"-",טבלה2[[#This Row],[אמצע]],"-",טבלה2[[#This Row],[חלק ימני]])</f>
        <v>96-606-17</v>
      </c>
      <c r="AH38">
        <f>IF(טבלה2[[#This Row],[מספר ספרות]]=7,3,2)</f>
        <v>3</v>
      </c>
      <c r="AI38">
        <f>IF(טבלה2[[#This Row],[מספר ספרות]]=7,2,3)</f>
        <v>2</v>
      </c>
    </row>
    <row r="39" spans="4:35" x14ac:dyDescent="0.25">
      <c r="D39" s="2" t="s">
        <v>176</v>
      </c>
      <c r="E39" s="108">
        <f>COUNTIF(טבלה2[יצרן],טבלה4[[#This Row],[יצרן]])</f>
        <v>16</v>
      </c>
      <c r="F39" s="109">
        <f>AVERAGEIF(טבלה2[יצרן],טבלה4[[#This Row],[יצרן]],טבלה2[גיל הרכב])</f>
        <v>18.8125</v>
      </c>
      <c r="Q39">
        <v>5213656</v>
      </c>
      <c r="R39">
        <v>155</v>
      </c>
      <c r="S39" t="s">
        <v>149</v>
      </c>
      <c r="T39" t="s">
        <v>150</v>
      </c>
      <c r="U39" t="s">
        <v>151</v>
      </c>
      <c r="W39">
        <v>2004</v>
      </c>
      <c r="X39" s="1">
        <f>2025-טבלה2[[#This Row],[שנת יצור]]</f>
        <v>21</v>
      </c>
      <c r="Y39" s="39">
        <v>45334</v>
      </c>
      <c r="Z39" s="39">
        <v>45491</v>
      </c>
      <c r="AA39" t="s">
        <v>116</v>
      </c>
      <c r="AB39" t="s">
        <v>152</v>
      </c>
      <c r="AC39" s="1">
        <f>LEN(טבלה2[[#This Row],[מספר רכב]])</f>
        <v>7</v>
      </c>
      <c r="AD39" s="1" t="str">
        <f>RIGHT(טבלה2[[#This Row],[מספר רכב]],טבלה2[[#This Row],[ספרות בצדדים]])</f>
        <v>56</v>
      </c>
      <c r="AE39" s="1" t="str">
        <f>MID(טבלה2[[#This Row],[מספר רכב]],טבלה2[[#This Row],[ספרות בצדדים]]+1,טבלה2[[#This Row],[ספרות באמצע]])</f>
        <v>136</v>
      </c>
      <c r="AF39" s="1" t="str">
        <f>MID(טבלה2[[#This Row],[מספר רכב]],1,טבלה2[[#This Row],[ספרות בצדדים]])</f>
        <v>52</v>
      </c>
      <c r="AG39" s="1" t="str">
        <f>CONCATENATE(טבלה2[[#This Row],[חלק שמאלי]],"-",טבלה2[[#This Row],[אמצע]],"-",טבלה2[[#This Row],[חלק ימני]])</f>
        <v>52-136-56</v>
      </c>
      <c r="AH39">
        <f>IF(טבלה2[[#This Row],[מספר ספרות]]=7,3,2)</f>
        <v>3</v>
      </c>
      <c r="AI39">
        <f>IF(טבלה2[[#This Row],[מספר ספרות]]=7,2,3)</f>
        <v>2</v>
      </c>
    </row>
    <row r="40" spans="4:35" x14ac:dyDescent="0.25">
      <c r="D40" s="2" t="s">
        <v>192</v>
      </c>
      <c r="E40" s="108">
        <f>COUNTIF(טבלה2[יצרן],טבלה4[[#This Row],[יצרן]])</f>
        <v>41</v>
      </c>
      <c r="F40" s="109">
        <f>AVERAGEIF(טבלה2[יצרן],טבלה4[[#This Row],[יצרן]],טבלה2[גיל הרכב])</f>
        <v>15.365853658536585</v>
      </c>
      <c r="Q40">
        <v>9250364</v>
      </c>
      <c r="R40">
        <v>588</v>
      </c>
      <c r="S40" t="s">
        <v>111</v>
      </c>
      <c r="T40" t="s">
        <v>112</v>
      </c>
      <c r="U40" t="s">
        <v>113</v>
      </c>
      <c r="V40">
        <v>15</v>
      </c>
      <c r="W40">
        <v>2008</v>
      </c>
      <c r="X40" s="1">
        <f>2025-טבלה2[[#This Row],[שנת יצור]]</f>
        <v>17</v>
      </c>
      <c r="Y40" s="39">
        <v>45547</v>
      </c>
      <c r="Z40" s="39">
        <v>45959</v>
      </c>
      <c r="AA40" t="s">
        <v>122</v>
      </c>
      <c r="AB40" t="s">
        <v>117</v>
      </c>
      <c r="AC40" s="1">
        <f>LEN(טבלה2[[#This Row],[מספר רכב]])</f>
        <v>7</v>
      </c>
      <c r="AD40" s="1" t="str">
        <f>RIGHT(טבלה2[[#This Row],[מספר רכב]],טבלה2[[#This Row],[ספרות בצדדים]])</f>
        <v>64</v>
      </c>
      <c r="AE40" s="1" t="str">
        <f>MID(טבלה2[[#This Row],[מספר רכב]],טבלה2[[#This Row],[ספרות בצדדים]]+1,טבלה2[[#This Row],[ספרות באמצע]])</f>
        <v>503</v>
      </c>
      <c r="AF40" s="1" t="str">
        <f>MID(טבלה2[[#This Row],[מספר רכב]],1,טבלה2[[#This Row],[ספרות בצדדים]])</f>
        <v>92</v>
      </c>
      <c r="AG40" s="1" t="str">
        <f>CONCATENATE(טבלה2[[#This Row],[חלק שמאלי]],"-",טבלה2[[#This Row],[אמצע]],"-",טבלה2[[#This Row],[חלק ימני]])</f>
        <v>92-503-64</v>
      </c>
      <c r="AH40">
        <f>IF(טבלה2[[#This Row],[מספר ספרות]]=7,3,2)</f>
        <v>3</v>
      </c>
      <c r="AI40">
        <f>IF(טבלה2[[#This Row],[מספר ספרות]]=7,2,3)</f>
        <v>2</v>
      </c>
    </row>
    <row r="41" spans="4:35" x14ac:dyDescent="0.25">
      <c r="D41" s="2" t="s">
        <v>196</v>
      </c>
      <c r="E41" s="108">
        <f>COUNTIF(טבלה2[יצרן],טבלה4[[#This Row],[יצרן]])</f>
        <v>43</v>
      </c>
      <c r="F41" s="109">
        <f>AVERAGEIF(טבלה2[יצרן],טבלה4[[#This Row],[יצרן]],טבלה2[גיל הרכב])</f>
        <v>11.674418604651162</v>
      </c>
      <c r="Q41">
        <v>1625035</v>
      </c>
      <c r="R41">
        <v>312</v>
      </c>
      <c r="S41" t="s">
        <v>153</v>
      </c>
      <c r="T41" t="s">
        <v>154</v>
      </c>
      <c r="U41" t="s">
        <v>155</v>
      </c>
      <c r="W41">
        <v>2001</v>
      </c>
      <c r="X41" s="1">
        <f>2025-טבלה2[[#This Row],[שנת יצור]]</f>
        <v>24</v>
      </c>
      <c r="Y41" s="39">
        <v>45626</v>
      </c>
      <c r="Z41" s="39">
        <v>45785</v>
      </c>
      <c r="AA41" t="s">
        <v>156</v>
      </c>
      <c r="AB41" t="s">
        <v>152</v>
      </c>
      <c r="AC41" s="1">
        <f>LEN(טבלה2[[#This Row],[מספר רכב]])</f>
        <v>7</v>
      </c>
      <c r="AD41" s="1" t="str">
        <f>RIGHT(טבלה2[[#This Row],[מספר רכב]],טבלה2[[#This Row],[ספרות בצדדים]])</f>
        <v>35</v>
      </c>
      <c r="AE41" s="1" t="str">
        <f>MID(טבלה2[[#This Row],[מספר רכב]],טבלה2[[#This Row],[ספרות בצדדים]]+1,טבלה2[[#This Row],[ספרות באמצע]])</f>
        <v>250</v>
      </c>
      <c r="AF41" s="1" t="str">
        <f>MID(טבלה2[[#This Row],[מספר רכב]],1,טבלה2[[#This Row],[ספרות בצדדים]])</f>
        <v>16</v>
      </c>
      <c r="AG41" s="1" t="str">
        <f>CONCATENATE(טבלה2[[#This Row],[חלק שמאלי]],"-",טבלה2[[#This Row],[אמצע]],"-",טבלה2[[#This Row],[חלק ימני]])</f>
        <v>16-250-35</v>
      </c>
      <c r="AH41">
        <f>IF(טבלה2[[#This Row],[מספר ספרות]]=7,3,2)</f>
        <v>3</v>
      </c>
      <c r="AI41">
        <f>IF(טבלה2[[#This Row],[מספר ספרות]]=7,2,3)</f>
        <v>2</v>
      </c>
    </row>
    <row r="42" spans="4:35" x14ac:dyDescent="0.25">
      <c r="D42" s="2" t="s">
        <v>203</v>
      </c>
      <c r="E42" s="108">
        <f>COUNTIF(טבלה2[יצרן],טבלה4[[#This Row],[יצרן]])</f>
        <v>21</v>
      </c>
      <c r="F42" s="109">
        <f>AVERAGEIF(טבלה2[יצרן],טבלה4[[#This Row],[יצרן]],טבלה2[גיל הרכב])</f>
        <v>15.380952380952381</v>
      </c>
      <c r="Q42">
        <v>2530870</v>
      </c>
      <c r="R42">
        <v>413</v>
      </c>
      <c r="S42" t="s">
        <v>123</v>
      </c>
      <c r="T42" t="s">
        <v>157</v>
      </c>
      <c r="U42" t="s">
        <v>158</v>
      </c>
      <c r="V42">
        <v>15</v>
      </c>
      <c r="W42">
        <v>2009</v>
      </c>
      <c r="X42" s="1">
        <f>2025-טבלה2[[#This Row],[שנת יצור]]</f>
        <v>16</v>
      </c>
      <c r="Y42" s="39">
        <v>45146</v>
      </c>
      <c r="Z42" s="39">
        <v>45514</v>
      </c>
      <c r="AA42" t="s">
        <v>119</v>
      </c>
      <c r="AB42" t="s">
        <v>127</v>
      </c>
      <c r="AC42" s="1">
        <f>LEN(טבלה2[[#This Row],[מספר רכב]])</f>
        <v>7</v>
      </c>
      <c r="AD42" s="1" t="str">
        <f>RIGHT(טבלה2[[#This Row],[מספר רכב]],טבלה2[[#This Row],[ספרות בצדדים]])</f>
        <v>70</v>
      </c>
      <c r="AE42" s="1" t="str">
        <f>MID(טבלה2[[#This Row],[מספר רכב]],טבלה2[[#This Row],[ספרות בצדדים]]+1,טבלה2[[#This Row],[ספרות באמצע]])</f>
        <v>308</v>
      </c>
      <c r="AF42" s="1" t="str">
        <f>MID(טבלה2[[#This Row],[מספר רכב]],1,טבלה2[[#This Row],[ספרות בצדדים]])</f>
        <v>25</v>
      </c>
      <c r="AG42" s="1" t="str">
        <f>CONCATENATE(טבלה2[[#This Row],[חלק שמאלי]],"-",טבלה2[[#This Row],[אמצע]],"-",טבלה2[[#This Row],[חלק ימני]])</f>
        <v>25-308-70</v>
      </c>
      <c r="AH42">
        <f>IF(טבלה2[[#This Row],[מספר ספרות]]=7,3,2)</f>
        <v>3</v>
      </c>
      <c r="AI42">
        <f>IF(טבלה2[[#This Row],[מספר ספרות]]=7,2,3)</f>
        <v>2</v>
      </c>
    </row>
    <row r="43" spans="4:35" x14ac:dyDescent="0.25">
      <c r="D43" s="2" t="s">
        <v>210</v>
      </c>
      <c r="E43" s="108">
        <f>COUNTIF(טבלה2[יצרן],טבלה4[[#This Row],[יצרן]])</f>
        <v>11</v>
      </c>
      <c r="F43" s="109">
        <f>AVERAGEIF(טבלה2[יצרן],טבלה4[[#This Row],[יצרן]],טבלה2[גיל הרכב])</f>
        <v>16.727272727272727</v>
      </c>
      <c r="Q43">
        <v>1537863</v>
      </c>
      <c r="R43">
        <v>413</v>
      </c>
      <c r="S43" t="s">
        <v>123</v>
      </c>
      <c r="T43" t="s">
        <v>159</v>
      </c>
      <c r="U43" t="s">
        <v>158</v>
      </c>
      <c r="V43">
        <v>15</v>
      </c>
      <c r="W43">
        <v>2008</v>
      </c>
      <c r="X43" s="1">
        <f>2025-טבלה2[[#This Row],[שנת יצור]]</f>
        <v>17</v>
      </c>
      <c r="Y43" s="39">
        <v>45425</v>
      </c>
      <c r="Z43" s="39">
        <v>45785</v>
      </c>
      <c r="AA43" t="s">
        <v>133</v>
      </c>
      <c r="AB43" t="s">
        <v>127</v>
      </c>
      <c r="AC43" s="1">
        <f>LEN(טבלה2[[#This Row],[מספר רכב]])</f>
        <v>7</v>
      </c>
      <c r="AD43" s="1" t="str">
        <f>RIGHT(טבלה2[[#This Row],[מספר רכב]],טבלה2[[#This Row],[ספרות בצדדים]])</f>
        <v>63</v>
      </c>
      <c r="AE43" s="1" t="str">
        <f>MID(טבלה2[[#This Row],[מספר רכב]],טבלה2[[#This Row],[ספרות בצדדים]]+1,טבלה2[[#This Row],[ספרות באמצע]])</f>
        <v>378</v>
      </c>
      <c r="AF43" s="1" t="str">
        <f>MID(טבלה2[[#This Row],[מספר רכב]],1,טבלה2[[#This Row],[ספרות בצדדים]])</f>
        <v>15</v>
      </c>
      <c r="AG43" s="1" t="str">
        <f>CONCATENATE(טבלה2[[#This Row],[חלק שמאלי]],"-",טבלה2[[#This Row],[אמצע]],"-",טבלה2[[#This Row],[חלק ימני]])</f>
        <v>15-378-63</v>
      </c>
      <c r="AH43">
        <f>IF(טבלה2[[#This Row],[מספר ספרות]]=7,3,2)</f>
        <v>3</v>
      </c>
      <c r="AI43">
        <f>IF(טבלה2[[#This Row],[מספר ספרות]]=7,2,3)</f>
        <v>2</v>
      </c>
    </row>
    <row r="44" spans="4:35" x14ac:dyDescent="0.25">
      <c r="D44" s="2" t="s">
        <v>213</v>
      </c>
      <c r="E44" s="108">
        <f>COUNTIF(טבלה2[יצרן],טבלה4[[#This Row],[יצרן]])</f>
        <v>7</v>
      </c>
      <c r="F44" s="109">
        <f>AVERAGEIF(טבלה2[יצרן],טבלה4[[#This Row],[יצרן]],טבלה2[גיל הרכב])</f>
        <v>13.571428571428571</v>
      </c>
      <c r="Q44">
        <v>8955061</v>
      </c>
      <c r="R44">
        <v>189</v>
      </c>
      <c r="S44" t="s">
        <v>160</v>
      </c>
      <c r="T44" t="s">
        <v>161</v>
      </c>
      <c r="U44" t="s">
        <v>162</v>
      </c>
      <c r="W44">
        <v>2007</v>
      </c>
      <c r="X44" s="1">
        <f>2025-טבלה2[[#This Row],[שנת יצור]]</f>
        <v>18</v>
      </c>
      <c r="Y44" s="39">
        <v>45409</v>
      </c>
      <c r="Z44" s="39">
        <v>45765</v>
      </c>
      <c r="AA44" t="s">
        <v>116</v>
      </c>
      <c r="AB44" t="s">
        <v>163</v>
      </c>
      <c r="AC44" s="1">
        <f>LEN(טבלה2[[#This Row],[מספר רכב]])</f>
        <v>7</v>
      </c>
      <c r="AD44" s="1" t="str">
        <f>RIGHT(טבלה2[[#This Row],[מספר רכב]],טבלה2[[#This Row],[ספרות בצדדים]])</f>
        <v>61</v>
      </c>
      <c r="AE44" s="1" t="str">
        <f>MID(טבלה2[[#This Row],[מספר רכב]],טבלה2[[#This Row],[ספרות בצדדים]]+1,טבלה2[[#This Row],[ספרות באמצע]])</f>
        <v>550</v>
      </c>
      <c r="AF44" s="1" t="str">
        <f>MID(טבלה2[[#This Row],[מספר רכב]],1,טבלה2[[#This Row],[ספרות בצדדים]])</f>
        <v>89</v>
      </c>
      <c r="AG44" s="1" t="str">
        <f>CONCATENATE(טבלה2[[#This Row],[חלק שמאלי]],"-",טבלה2[[#This Row],[אמצע]],"-",טבלה2[[#This Row],[חלק ימני]])</f>
        <v>89-550-61</v>
      </c>
      <c r="AH44">
        <f>IF(טבלה2[[#This Row],[מספר ספרות]]=7,3,2)</f>
        <v>3</v>
      </c>
      <c r="AI44">
        <f>IF(טבלה2[[#This Row],[מספר ספרות]]=7,2,3)</f>
        <v>2</v>
      </c>
    </row>
    <row r="45" spans="4:35" x14ac:dyDescent="0.25">
      <c r="D45" s="2" t="s">
        <v>226</v>
      </c>
      <c r="E45" s="108">
        <f>COUNTIF(טבלה2[יצרן],טבלה4[[#This Row],[יצרן]])</f>
        <v>83</v>
      </c>
      <c r="F45" s="109">
        <f>AVERAGEIF(טבלה2[יצרן],טבלה4[[#This Row],[יצרן]],טבלה2[גיל הרכב])</f>
        <v>11.481927710843374</v>
      </c>
      <c r="Q45">
        <v>3393969</v>
      </c>
      <c r="R45">
        <v>588</v>
      </c>
      <c r="S45" t="s">
        <v>111</v>
      </c>
      <c r="T45" t="s">
        <v>164</v>
      </c>
      <c r="U45" t="s">
        <v>113</v>
      </c>
      <c r="V45">
        <v>15</v>
      </c>
      <c r="W45">
        <v>2009</v>
      </c>
      <c r="X45" s="1">
        <f>2025-טבלה2[[#This Row],[שנת יצור]]</f>
        <v>16</v>
      </c>
      <c r="Y45" s="39">
        <v>45302</v>
      </c>
      <c r="Z45" s="39">
        <v>45530</v>
      </c>
      <c r="AA45" t="s">
        <v>118</v>
      </c>
      <c r="AB45" t="s">
        <v>117</v>
      </c>
      <c r="AC45" s="1">
        <f>LEN(טבלה2[[#This Row],[מספר רכב]])</f>
        <v>7</v>
      </c>
      <c r="AD45" s="1" t="str">
        <f>RIGHT(טבלה2[[#This Row],[מספר רכב]],טבלה2[[#This Row],[ספרות בצדדים]])</f>
        <v>69</v>
      </c>
      <c r="AE45" s="1" t="str">
        <f>MID(טבלה2[[#This Row],[מספר רכב]],טבלה2[[#This Row],[ספרות בצדדים]]+1,טבלה2[[#This Row],[ספרות באמצע]])</f>
        <v>939</v>
      </c>
      <c r="AF45" s="1" t="str">
        <f>MID(טבלה2[[#This Row],[מספר רכב]],1,טבלה2[[#This Row],[ספרות בצדדים]])</f>
        <v>33</v>
      </c>
      <c r="AG45" s="1" t="str">
        <f>CONCATENATE(טבלה2[[#This Row],[חלק שמאלי]],"-",טבלה2[[#This Row],[אמצע]],"-",טבלה2[[#This Row],[חלק ימני]])</f>
        <v>33-939-69</v>
      </c>
      <c r="AH45">
        <f>IF(טבלה2[[#This Row],[מספר ספרות]]=7,3,2)</f>
        <v>3</v>
      </c>
      <c r="AI45">
        <f>IF(טבלה2[[#This Row],[מספר ספרות]]=7,2,3)</f>
        <v>2</v>
      </c>
    </row>
    <row r="46" spans="4:35" x14ac:dyDescent="0.25">
      <c r="D46" s="2" t="s">
        <v>231</v>
      </c>
      <c r="E46" s="108">
        <f>COUNTIF(טבלה2[יצרן],טבלה4[[#This Row],[יצרן]])</f>
        <v>55</v>
      </c>
      <c r="F46" s="109">
        <f>AVERAGEIF(טבלה2[יצרן],טבלה4[[#This Row],[יצרן]],טבלה2[גיל הרכב])</f>
        <v>14.363636363636363</v>
      </c>
      <c r="Q46">
        <v>1747866</v>
      </c>
      <c r="R46">
        <v>588</v>
      </c>
      <c r="S46" t="s">
        <v>111</v>
      </c>
      <c r="T46" t="s">
        <v>112</v>
      </c>
      <c r="U46" t="s">
        <v>113</v>
      </c>
      <c r="V46">
        <v>15</v>
      </c>
      <c r="W46">
        <v>2008</v>
      </c>
      <c r="X46" s="1">
        <f>2025-טבלה2[[#This Row],[שנת יצור]]</f>
        <v>17</v>
      </c>
      <c r="Y46" s="39">
        <v>45242</v>
      </c>
      <c r="Z46" s="39">
        <v>45685</v>
      </c>
      <c r="AA46" t="s">
        <v>122</v>
      </c>
      <c r="AB46" t="s">
        <v>117</v>
      </c>
      <c r="AC46" s="1">
        <f>LEN(טבלה2[[#This Row],[מספר רכב]])</f>
        <v>7</v>
      </c>
      <c r="AD46" s="1" t="str">
        <f>RIGHT(טבלה2[[#This Row],[מספר רכב]],טבלה2[[#This Row],[ספרות בצדדים]])</f>
        <v>66</v>
      </c>
      <c r="AE46" s="1" t="str">
        <f>MID(טבלה2[[#This Row],[מספר רכב]],טבלה2[[#This Row],[ספרות בצדדים]]+1,טבלה2[[#This Row],[ספרות באמצע]])</f>
        <v>478</v>
      </c>
      <c r="AF46" s="1" t="str">
        <f>MID(טבלה2[[#This Row],[מספר רכב]],1,טבלה2[[#This Row],[ספרות בצדדים]])</f>
        <v>17</v>
      </c>
      <c r="AG46" s="1" t="str">
        <f>CONCATENATE(טבלה2[[#This Row],[חלק שמאלי]],"-",טבלה2[[#This Row],[אמצע]],"-",טבלה2[[#This Row],[חלק ימני]])</f>
        <v>17-478-66</v>
      </c>
      <c r="AH46">
        <f>IF(טבלה2[[#This Row],[מספר ספרות]]=7,3,2)</f>
        <v>3</v>
      </c>
      <c r="AI46">
        <f>IF(טבלה2[[#This Row],[מספר ספרות]]=7,2,3)</f>
        <v>2</v>
      </c>
    </row>
    <row r="47" spans="4:35" x14ac:dyDescent="0.25">
      <c r="D47" s="2" t="s">
        <v>235</v>
      </c>
      <c r="E47" s="108">
        <f>COUNTIF(טבלה2[יצרן],טבלה4[[#This Row],[יצרן]])</f>
        <v>55</v>
      </c>
      <c r="F47" s="109">
        <f>AVERAGEIF(טבלה2[יצרן],טבלה4[[#This Row],[יצרן]],טבלה2[גיל הרכב])</f>
        <v>15.218181818181819</v>
      </c>
      <c r="Q47">
        <v>8920563</v>
      </c>
      <c r="R47">
        <v>481</v>
      </c>
      <c r="S47" t="s">
        <v>165</v>
      </c>
      <c r="T47" t="s">
        <v>166</v>
      </c>
      <c r="U47" t="s">
        <v>167</v>
      </c>
      <c r="V47">
        <v>15</v>
      </c>
      <c r="W47">
        <v>2008</v>
      </c>
      <c r="X47" s="1">
        <f>2025-טבלה2[[#This Row],[שנת יצור]]</f>
        <v>17</v>
      </c>
      <c r="Y47" s="39">
        <v>45519</v>
      </c>
      <c r="Z47" s="39">
        <v>45841</v>
      </c>
      <c r="AA47" t="s">
        <v>118</v>
      </c>
      <c r="AB47" t="s">
        <v>168</v>
      </c>
      <c r="AC47" s="1">
        <f>LEN(טבלה2[[#This Row],[מספר רכב]])</f>
        <v>7</v>
      </c>
      <c r="AD47" s="1" t="str">
        <f>RIGHT(טבלה2[[#This Row],[מספר רכב]],טבלה2[[#This Row],[ספרות בצדדים]])</f>
        <v>63</v>
      </c>
      <c r="AE47" s="1" t="str">
        <f>MID(טבלה2[[#This Row],[מספר רכב]],טבלה2[[#This Row],[ספרות בצדדים]]+1,טבלה2[[#This Row],[ספרות באמצע]])</f>
        <v>205</v>
      </c>
      <c r="AF47" s="1" t="str">
        <f>MID(טבלה2[[#This Row],[מספר רכב]],1,טבלה2[[#This Row],[ספרות בצדדים]])</f>
        <v>89</v>
      </c>
      <c r="AG47" s="1" t="str">
        <f>CONCATENATE(טבלה2[[#This Row],[חלק שמאלי]],"-",טבלה2[[#This Row],[אמצע]],"-",טבלה2[[#This Row],[חלק ימני]])</f>
        <v>89-205-63</v>
      </c>
      <c r="AH47">
        <f>IF(טבלה2[[#This Row],[מספר ספרות]]=7,3,2)</f>
        <v>3</v>
      </c>
      <c r="AI47">
        <f>IF(טבלה2[[#This Row],[מספר ספרות]]=7,2,3)</f>
        <v>2</v>
      </c>
    </row>
    <row r="48" spans="4:35" x14ac:dyDescent="0.25">
      <c r="D48" s="2" t="s">
        <v>239</v>
      </c>
      <c r="E48" s="108">
        <f>COUNTIF(טבלה2[יצרן],טבלה4[[#This Row],[יצרן]])</f>
        <v>65</v>
      </c>
      <c r="F48" s="109">
        <f>AVERAGEIF(טבלה2[יצרן],טבלה4[[#This Row],[יצרן]],טבלה2[גיל הרכב])</f>
        <v>7.9692307692307693</v>
      </c>
      <c r="Q48">
        <v>6967623</v>
      </c>
      <c r="R48">
        <v>312</v>
      </c>
      <c r="S48" t="s">
        <v>153</v>
      </c>
      <c r="T48" t="s">
        <v>154</v>
      </c>
      <c r="U48" t="s">
        <v>155</v>
      </c>
      <c r="W48">
        <v>2001</v>
      </c>
      <c r="X48" s="1">
        <f>2025-טבלה2[[#This Row],[שנת יצור]]</f>
        <v>24</v>
      </c>
      <c r="Y48" s="39">
        <v>45609</v>
      </c>
      <c r="Z48" s="39">
        <v>45799</v>
      </c>
      <c r="AA48" t="s">
        <v>116</v>
      </c>
      <c r="AB48" t="s">
        <v>152</v>
      </c>
      <c r="AC48" s="1">
        <f>LEN(טבלה2[[#This Row],[מספר רכב]])</f>
        <v>7</v>
      </c>
      <c r="AD48" s="1" t="str">
        <f>RIGHT(טבלה2[[#This Row],[מספר רכב]],טבלה2[[#This Row],[ספרות בצדדים]])</f>
        <v>23</v>
      </c>
      <c r="AE48" s="1" t="str">
        <f>MID(טבלה2[[#This Row],[מספר רכב]],טבלה2[[#This Row],[ספרות בצדדים]]+1,טבלה2[[#This Row],[ספרות באמצע]])</f>
        <v>676</v>
      </c>
      <c r="AF48" s="1" t="str">
        <f>MID(טבלה2[[#This Row],[מספר רכב]],1,טבלה2[[#This Row],[ספרות בצדדים]])</f>
        <v>69</v>
      </c>
      <c r="AG48" s="1" t="str">
        <f>CONCATENATE(טבלה2[[#This Row],[חלק שמאלי]],"-",טבלה2[[#This Row],[אמצע]],"-",טבלה2[[#This Row],[חלק ימני]])</f>
        <v>69-676-23</v>
      </c>
      <c r="AH48">
        <f>IF(טבלה2[[#This Row],[מספר ספרות]]=7,3,2)</f>
        <v>3</v>
      </c>
      <c r="AI48">
        <f>IF(טבלה2[[#This Row],[מספר ספרות]]=7,2,3)</f>
        <v>2</v>
      </c>
    </row>
    <row r="49" spans="4:35" x14ac:dyDescent="0.25">
      <c r="D49" s="2" t="s">
        <v>244</v>
      </c>
      <c r="E49" s="108">
        <f>COUNTIF(טבלה2[יצרן],טבלה4[[#This Row],[יצרן]])</f>
        <v>92</v>
      </c>
      <c r="F49" s="109">
        <f>AVERAGEIF(טבלה2[יצרן],טבלה4[[#This Row],[יצרן]],טבלה2[גיל הרכב])</f>
        <v>17.739130434782609</v>
      </c>
      <c r="Q49">
        <v>8212570</v>
      </c>
      <c r="R49">
        <v>715</v>
      </c>
      <c r="S49" t="s">
        <v>169</v>
      </c>
      <c r="T49" t="s">
        <v>170</v>
      </c>
      <c r="U49" t="s">
        <v>171</v>
      </c>
      <c r="V49">
        <v>15</v>
      </c>
      <c r="W49">
        <v>2010</v>
      </c>
      <c r="X49" s="1">
        <f>2025-טבלה2[[#This Row],[שנת יצור]]</f>
        <v>15</v>
      </c>
      <c r="Y49" s="39">
        <v>45530</v>
      </c>
      <c r="Z49" s="39">
        <v>45823</v>
      </c>
      <c r="AA49" t="s">
        <v>156</v>
      </c>
      <c r="AB49" t="s">
        <v>172</v>
      </c>
      <c r="AC49" s="1">
        <f>LEN(טבלה2[[#This Row],[מספר רכב]])</f>
        <v>7</v>
      </c>
      <c r="AD49" s="1" t="str">
        <f>RIGHT(טבלה2[[#This Row],[מספר רכב]],טבלה2[[#This Row],[ספרות בצדדים]])</f>
        <v>70</v>
      </c>
      <c r="AE49" s="1" t="str">
        <f>MID(טבלה2[[#This Row],[מספר רכב]],טבלה2[[#This Row],[ספרות בצדדים]]+1,טבלה2[[#This Row],[ספרות באמצע]])</f>
        <v>125</v>
      </c>
      <c r="AF49" s="1" t="str">
        <f>MID(טבלה2[[#This Row],[מספר רכב]],1,טבלה2[[#This Row],[ספרות בצדדים]])</f>
        <v>82</v>
      </c>
      <c r="AG49" s="1" t="str">
        <f>CONCATENATE(טבלה2[[#This Row],[חלק שמאלי]],"-",טבלה2[[#This Row],[אמצע]],"-",טבלה2[[#This Row],[חלק ימני]])</f>
        <v>82-125-70</v>
      </c>
      <c r="AH49">
        <f>IF(טבלה2[[#This Row],[מספר ספרות]]=7,3,2)</f>
        <v>3</v>
      </c>
      <c r="AI49">
        <f>IF(טבלה2[[#This Row],[מספר ספרות]]=7,2,3)</f>
        <v>2</v>
      </c>
    </row>
    <row r="50" spans="4:35" x14ac:dyDescent="0.25">
      <c r="D50" s="2" t="s">
        <v>255</v>
      </c>
      <c r="E50" s="108">
        <f>COUNTIF(טבלה2[יצרן],טבלה4[[#This Row],[יצרן]])</f>
        <v>21</v>
      </c>
      <c r="F50" s="109">
        <f>AVERAGEIF(טבלה2[יצרן],טבלה4[[#This Row],[יצרן]],טבלה2[גיל הרכב])</f>
        <v>6.7142857142857144</v>
      </c>
      <c r="Q50">
        <v>4142262</v>
      </c>
      <c r="R50">
        <v>588</v>
      </c>
      <c r="S50" t="s">
        <v>111</v>
      </c>
      <c r="T50" t="s">
        <v>112</v>
      </c>
      <c r="U50" t="s">
        <v>121</v>
      </c>
      <c r="V50">
        <v>15</v>
      </c>
      <c r="W50">
        <v>2007</v>
      </c>
      <c r="X50" s="1">
        <f>2025-טבלה2[[#This Row],[שנת יצור]]</f>
        <v>18</v>
      </c>
      <c r="Y50" s="39">
        <v>45708</v>
      </c>
      <c r="Z50" s="39">
        <v>46042</v>
      </c>
      <c r="AA50" t="s">
        <v>116</v>
      </c>
      <c r="AB50" t="s">
        <v>115</v>
      </c>
      <c r="AC50" s="1">
        <f>LEN(טבלה2[[#This Row],[מספר רכב]])</f>
        <v>7</v>
      </c>
      <c r="AD50" s="1" t="str">
        <f>RIGHT(טבלה2[[#This Row],[מספר רכב]],טבלה2[[#This Row],[ספרות בצדדים]])</f>
        <v>62</v>
      </c>
      <c r="AE50" s="1" t="str">
        <f>MID(טבלה2[[#This Row],[מספר רכב]],טבלה2[[#This Row],[ספרות בצדדים]]+1,טבלה2[[#This Row],[ספרות באמצע]])</f>
        <v>422</v>
      </c>
      <c r="AF50" s="1" t="str">
        <f>MID(טבלה2[[#This Row],[מספר רכב]],1,טבלה2[[#This Row],[ספרות בצדדים]])</f>
        <v>41</v>
      </c>
      <c r="AG50" s="1" t="str">
        <f>CONCATENATE(טבלה2[[#This Row],[חלק שמאלי]],"-",טבלה2[[#This Row],[אמצע]],"-",טבלה2[[#This Row],[חלק ימני]])</f>
        <v>41-422-62</v>
      </c>
      <c r="AH50">
        <f>IF(טבלה2[[#This Row],[מספר ספרות]]=7,3,2)</f>
        <v>3</v>
      </c>
      <c r="AI50">
        <f>IF(טבלה2[[#This Row],[מספר ספרות]]=7,2,3)</f>
        <v>2</v>
      </c>
    </row>
    <row r="51" spans="4:35" x14ac:dyDescent="0.25">
      <c r="D51" s="2" t="s">
        <v>261</v>
      </c>
      <c r="E51" s="108">
        <f>COUNTIF(טבלה2[יצרן],טבלה4[[#This Row],[יצרן]])</f>
        <v>5</v>
      </c>
      <c r="F51" s="109">
        <f>AVERAGEIF(טבלה2[יצרן],טבלה4[[#This Row],[יצרן]],טבלה2[גיל הרכב])</f>
        <v>12.2</v>
      </c>
      <c r="Q51">
        <v>6522360</v>
      </c>
      <c r="R51">
        <v>588</v>
      </c>
      <c r="S51" t="s">
        <v>111</v>
      </c>
      <c r="T51" t="s">
        <v>173</v>
      </c>
      <c r="U51" t="s">
        <v>174</v>
      </c>
      <c r="V51">
        <v>15</v>
      </c>
      <c r="W51">
        <v>2008</v>
      </c>
      <c r="X51" s="1">
        <f>2025-טבלה2[[#This Row],[שנת יצור]]</f>
        <v>17</v>
      </c>
      <c r="Y51" s="39">
        <v>45686</v>
      </c>
      <c r="Z51" s="39">
        <v>45995</v>
      </c>
      <c r="AA51" t="s">
        <v>122</v>
      </c>
      <c r="AB51" t="s">
        <v>175</v>
      </c>
      <c r="AC51" s="1">
        <f>LEN(טבלה2[[#This Row],[מספר רכב]])</f>
        <v>7</v>
      </c>
      <c r="AD51" s="1" t="str">
        <f>RIGHT(טבלה2[[#This Row],[מספר רכב]],טבלה2[[#This Row],[ספרות בצדדים]])</f>
        <v>60</v>
      </c>
      <c r="AE51" s="1" t="str">
        <f>MID(טבלה2[[#This Row],[מספר רכב]],טבלה2[[#This Row],[ספרות בצדדים]]+1,טבלה2[[#This Row],[ספרות באמצע]])</f>
        <v>223</v>
      </c>
      <c r="AF51" s="1" t="str">
        <f>MID(טבלה2[[#This Row],[מספר רכב]],1,טבלה2[[#This Row],[ספרות בצדדים]])</f>
        <v>65</v>
      </c>
      <c r="AG51" s="1" t="str">
        <f>CONCATENATE(טבלה2[[#This Row],[חלק שמאלי]],"-",טבלה2[[#This Row],[אמצע]],"-",טבלה2[[#This Row],[חלק ימני]])</f>
        <v>65-223-60</v>
      </c>
      <c r="AH51">
        <f>IF(טבלה2[[#This Row],[מספר ספרות]]=7,3,2)</f>
        <v>3</v>
      </c>
      <c r="AI51">
        <f>IF(טבלה2[[#This Row],[מספר ספרות]]=7,2,3)</f>
        <v>2</v>
      </c>
    </row>
    <row r="52" spans="4:35" x14ac:dyDescent="0.25">
      <c r="D52" s="2" t="s">
        <v>269</v>
      </c>
      <c r="E52" s="108">
        <f>COUNTIF(טבלה2[יצרן],טבלה4[[#This Row],[יצרן]])</f>
        <v>5</v>
      </c>
      <c r="F52" s="109">
        <f>AVERAGEIF(טבלה2[יצרן],טבלה4[[#This Row],[יצרן]],טבלה2[גיל הרכב])</f>
        <v>17</v>
      </c>
      <c r="Q52">
        <v>2345763</v>
      </c>
      <c r="R52">
        <v>114</v>
      </c>
      <c r="S52" t="s">
        <v>176</v>
      </c>
      <c r="T52">
        <v>211.05600000000001</v>
      </c>
      <c r="U52" t="s">
        <v>177</v>
      </c>
      <c r="W52">
        <v>2008</v>
      </c>
      <c r="X52" s="1">
        <f>2025-טבלה2[[#This Row],[שנת יצור]]</f>
        <v>17</v>
      </c>
      <c r="Y52" s="39">
        <v>45796</v>
      </c>
      <c r="Z52" s="39">
        <v>46158</v>
      </c>
      <c r="AA52" t="s">
        <v>116</v>
      </c>
      <c r="AB52" t="s">
        <v>178</v>
      </c>
      <c r="AC52" s="1">
        <f>LEN(טבלה2[[#This Row],[מספר רכב]])</f>
        <v>7</v>
      </c>
      <c r="AD52" s="1" t="str">
        <f>RIGHT(טבלה2[[#This Row],[מספר רכב]],טבלה2[[#This Row],[ספרות בצדדים]])</f>
        <v>63</v>
      </c>
      <c r="AE52" s="1" t="str">
        <f>MID(טבלה2[[#This Row],[מספר רכב]],טבלה2[[#This Row],[ספרות בצדדים]]+1,טבלה2[[#This Row],[ספרות באמצע]])</f>
        <v>457</v>
      </c>
      <c r="AF52" s="1" t="str">
        <f>MID(טבלה2[[#This Row],[מספר רכב]],1,טבלה2[[#This Row],[ספרות בצדדים]])</f>
        <v>23</v>
      </c>
      <c r="AG52" s="1" t="str">
        <f>CONCATENATE(טבלה2[[#This Row],[חלק שמאלי]],"-",טבלה2[[#This Row],[אמצע]],"-",טבלה2[[#This Row],[חלק ימני]])</f>
        <v>23-457-63</v>
      </c>
      <c r="AH52">
        <f>IF(טבלה2[[#This Row],[מספר ספרות]]=7,3,2)</f>
        <v>3</v>
      </c>
      <c r="AI52">
        <f>IF(טבלה2[[#This Row],[מספר ספרות]]=7,2,3)</f>
        <v>2</v>
      </c>
    </row>
    <row r="53" spans="4:35" x14ac:dyDescent="0.25">
      <c r="D53" s="2" t="s">
        <v>274</v>
      </c>
      <c r="E53" s="108">
        <f>COUNTIF(טבלה2[יצרן],טבלה4[[#This Row],[יצרן]])</f>
        <v>15</v>
      </c>
      <c r="F53" s="109">
        <f>AVERAGEIF(טבלה2[יצרן],טבלה4[[#This Row],[יצרן]],טבלה2[גיל הרכב])</f>
        <v>11.733333333333333</v>
      </c>
      <c r="Q53">
        <v>1437360</v>
      </c>
      <c r="R53">
        <v>413</v>
      </c>
      <c r="S53" t="s">
        <v>123</v>
      </c>
      <c r="T53" t="s">
        <v>179</v>
      </c>
      <c r="U53" t="s">
        <v>158</v>
      </c>
      <c r="W53">
        <v>2006</v>
      </c>
      <c r="X53" s="1">
        <f>2025-טבלה2[[#This Row],[שנת יצור]]</f>
        <v>19</v>
      </c>
      <c r="Y53" s="39">
        <v>45435</v>
      </c>
      <c r="Z53" s="39">
        <v>45716</v>
      </c>
      <c r="AA53" t="s">
        <v>133</v>
      </c>
      <c r="AB53" t="s">
        <v>127</v>
      </c>
      <c r="AC53" s="1">
        <f>LEN(טבלה2[[#This Row],[מספר רכב]])</f>
        <v>7</v>
      </c>
      <c r="AD53" s="1" t="str">
        <f>RIGHT(טבלה2[[#This Row],[מספר רכב]],טבלה2[[#This Row],[ספרות בצדדים]])</f>
        <v>60</v>
      </c>
      <c r="AE53" s="1" t="str">
        <f>MID(טבלה2[[#This Row],[מספר רכב]],טבלה2[[#This Row],[ספרות בצדדים]]+1,טבלה2[[#This Row],[ספרות באמצע]])</f>
        <v>373</v>
      </c>
      <c r="AF53" s="1" t="str">
        <f>MID(טבלה2[[#This Row],[מספר רכב]],1,טבלה2[[#This Row],[ספרות בצדדים]])</f>
        <v>14</v>
      </c>
      <c r="AG53" s="1" t="str">
        <f>CONCATENATE(טבלה2[[#This Row],[חלק שמאלי]],"-",טבלה2[[#This Row],[אמצע]],"-",טבלה2[[#This Row],[חלק ימני]])</f>
        <v>14-373-60</v>
      </c>
      <c r="AH53">
        <f>IF(טבלה2[[#This Row],[מספר ספרות]]=7,3,2)</f>
        <v>3</v>
      </c>
      <c r="AI53">
        <f>IF(טבלה2[[#This Row],[מספר ספרות]]=7,2,3)</f>
        <v>2</v>
      </c>
    </row>
    <row r="54" spans="4:35" x14ac:dyDescent="0.25">
      <c r="D54" s="2" t="s">
        <v>281</v>
      </c>
      <c r="E54" s="108">
        <f>COUNTIF(טבלה2[יצרן],טבלה4[[#This Row],[יצרן]])</f>
        <v>2</v>
      </c>
      <c r="F54" s="109">
        <f>AVERAGEIF(טבלה2[יצרן],טבלה4[[#This Row],[יצרן]],טבלה2[גיל הרכב])</f>
        <v>20.5</v>
      </c>
      <c r="Q54">
        <v>1916164</v>
      </c>
      <c r="R54">
        <v>588</v>
      </c>
      <c r="S54" t="s">
        <v>111</v>
      </c>
      <c r="T54" t="s">
        <v>112</v>
      </c>
      <c r="U54" t="s">
        <v>113</v>
      </c>
      <c r="V54">
        <v>15</v>
      </c>
      <c r="W54">
        <v>2008</v>
      </c>
      <c r="X54" s="1">
        <f>2025-טבלה2[[#This Row],[שנת יצור]]</f>
        <v>17</v>
      </c>
      <c r="Y54" s="39">
        <v>45712</v>
      </c>
      <c r="Z54" s="39">
        <v>45929</v>
      </c>
      <c r="AA54" t="s">
        <v>116</v>
      </c>
      <c r="AB54" t="s">
        <v>117</v>
      </c>
      <c r="AC54" s="1">
        <f>LEN(טבלה2[[#This Row],[מספר רכב]])</f>
        <v>7</v>
      </c>
      <c r="AD54" s="1" t="str">
        <f>RIGHT(טבלה2[[#This Row],[מספר רכב]],טבלה2[[#This Row],[ספרות בצדדים]])</f>
        <v>64</v>
      </c>
      <c r="AE54" s="1" t="str">
        <f>MID(טבלה2[[#This Row],[מספר רכב]],טבלה2[[#This Row],[ספרות בצדדים]]+1,טבלה2[[#This Row],[ספרות באמצע]])</f>
        <v>161</v>
      </c>
      <c r="AF54" s="1" t="str">
        <f>MID(טבלה2[[#This Row],[מספר רכב]],1,טבלה2[[#This Row],[ספרות בצדדים]])</f>
        <v>19</v>
      </c>
      <c r="AG54" s="1" t="str">
        <f>CONCATENATE(טבלה2[[#This Row],[חלק שמאלי]],"-",טבלה2[[#This Row],[אמצע]],"-",טבלה2[[#This Row],[חלק ימני]])</f>
        <v>19-161-64</v>
      </c>
      <c r="AH54">
        <f>IF(טבלה2[[#This Row],[מספר ספרות]]=7,3,2)</f>
        <v>3</v>
      </c>
      <c r="AI54">
        <f>IF(טבלה2[[#This Row],[מספר ספרות]]=7,2,3)</f>
        <v>2</v>
      </c>
    </row>
    <row r="55" spans="4:35" x14ac:dyDescent="0.25">
      <c r="D55" s="2" t="s">
        <v>285</v>
      </c>
      <c r="E55" s="108">
        <f>COUNTIF(טבלה2[יצרן],טבלה4[[#This Row],[יצרן]])</f>
        <v>1</v>
      </c>
      <c r="F55" s="109">
        <f>AVERAGEIF(טבלה2[יצרן],טבלה4[[#This Row],[יצרן]],טבלה2[גיל הרכב])</f>
        <v>16</v>
      </c>
      <c r="Q55">
        <v>8335966</v>
      </c>
      <c r="R55">
        <v>413</v>
      </c>
      <c r="S55" t="s">
        <v>123</v>
      </c>
      <c r="T55" t="s">
        <v>180</v>
      </c>
      <c r="U55" t="s">
        <v>125</v>
      </c>
      <c r="V55">
        <v>15</v>
      </c>
      <c r="W55">
        <v>2008</v>
      </c>
      <c r="X55" s="1">
        <f>2025-טבלה2[[#This Row],[שנת יצור]]</f>
        <v>17</v>
      </c>
      <c r="Y55" s="39">
        <v>45648</v>
      </c>
      <c r="Z55" s="39">
        <v>46008</v>
      </c>
      <c r="AA55" t="s">
        <v>119</v>
      </c>
      <c r="AB55" t="s">
        <v>127</v>
      </c>
      <c r="AC55" s="1">
        <f>LEN(טבלה2[[#This Row],[מספר רכב]])</f>
        <v>7</v>
      </c>
      <c r="AD55" s="1" t="str">
        <f>RIGHT(טבלה2[[#This Row],[מספר רכב]],טבלה2[[#This Row],[ספרות בצדדים]])</f>
        <v>66</v>
      </c>
      <c r="AE55" s="1" t="str">
        <f>MID(טבלה2[[#This Row],[מספר רכב]],טבלה2[[#This Row],[ספרות בצדדים]]+1,טבלה2[[#This Row],[ספרות באמצע]])</f>
        <v>359</v>
      </c>
      <c r="AF55" s="1" t="str">
        <f>MID(טבלה2[[#This Row],[מספר רכב]],1,טבלה2[[#This Row],[ספרות בצדדים]])</f>
        <v>83</v>
      </c>
      <c r="AG55" s="1" t="str">
        <f>CONCATENATE(טבלה2[[#This Row],[חלק שמאלי]],"-",טבלה2[[#This Row],[אמצע]],"-",טבלה2[[#This Row],[חלק ימני]])</f>
        <v>83-359-66</v>
      </c>
      <c r="AH55">
        <f>IF(טבלה2[[#This Row],[מספר ספרות]]=7,3,2)</f>
        <v>3</v>
      </c>
      <c r="AI55">
        <f>IF(טבלה2[[#This Row],[מספר ספרות]]=7,2,3)</f>
        <v>2</v>
      </c>
    </row>
    <row r="56" spans="4:35" x14ac:dyDescent="0.25">
      <c r="D56" s="2" t="s">
        <v>292</v>
      </c>
      <c r="E56" s="108">
        <f>COUNTIF(טבלה2[יצרן],טבלה4[[#This Row],[יצרן]])</f>
        <v>25</v>
      </c>
      <c r="F56" s="109">
        <f>AVERAGEIF(טבלה2[יצרן],טבלה4[[#This Row],[יצרן]],טבלה2[גיל הרכב])</f>
        <v>16.32</v>
      </c>
      <c r="Q56">
        <v>8532771</v>
      </c>
      <c r="R56">
        <v>413</v>
      </c>
      <c r="S56" t="s">
        <v>123</v>
      </c>
      <c r="T56" t="s">
        <v>181</v>
      </c>
      <c r="U56" t="s">
        <v>125</v>
      </c>
      <c r="V56">
        <v>15</v>
      </c>
      <c r="W56">
        <v>2010</v>
      </c>
      <c r="X56" s="1">
        <f>2025-טבלה2[[#This Row],[שנת יצור]]</f>
        <v>15</v>
      </c>
      <c r="Y56" s="39">
        <v>45532</v>
      </c>
      <c r="Z56" s="39">
        <v>45894</v>
      </c>
      <c r="AA56" t="s">
        <v>119</v>
      </c>
      <c r="AB56" t="s">
        <v>127</v>
      </c>
      <c r="AC56" s="1">
        <f>LEN(טבלה2[[#This Row],[מספר רכב]])</f>
        <v>7</v>
      </c>
      <c r="AD56" s="1" t="str">
        <f>RIGHT(טבלה2[[#This Row],[מספר רכב]],טבלה2[[#This Row],[ספרות בצדדים]])</f>
        <v>71</v>
      </c>
      <c r="AE56" s="1" t="str">
        <f>MID(טבלה2[[#This Row],[מספר רכב]],טבלה2[[#This Row],[ספרות בצדדים]]+1,טבלה2[[#This Row],[ספרות באמצע]])</f>
        <v>327</v>
      </c>
      <c r="AF56" s="1" t="str">
        <f>MID(טבלה2[[#This Row],[מספר רכב]],1,טבלה2[[#This Row],[ספרות בצדדים]])</f>
        <v>85</v>
      </c>
      <c r="AG56" s="1" t="str">
        <f>CONCATENATE(טבלה2[[#This Row],[חלק שמאלי]],"-",טבלה2[[#This Row],[אמצע]],"-",טבלה2[[#This Row],[חלק ימני]])</f>
        <v>85-327-71</v>
      </c>
      <c r="AH56">
        <f>IF(טבלה2[[#This Row],[מספר ספרות]]=7,3,2)</f>
        <v>3</v>
      </c>
      <c r="AI56">
        <f>IF(טבלה2[[#This Row],[מספר ספרות]]=7,2,3)</f>
        <v>2</v>
      </c>
    </row>
    <row r="57" spans="4:35" x14ac:dyDescent="0.25">
      <c r="D57" s="2" t="s">
        <v>309</v>
      </c>
      <c r="E57" s="108">
        <f>COUNTIF(טבלה2[יצרן],טבלה4[[#This Row],[יצרן]])</f>
        <v>4</v>
      </c>
      <c r="F57" s="109">
        <f>AVERAGEIF(טבלה2[יצרן],טבלה4[[#This Row],[יצרן]],טבלה2[גיל הרכב])</f>
        <v>15.25</v>
      </c>
      <c r="Q57">
        <v>3505535</v>
      </c>
      <c r="R57">
        <v>481</v>
      </c>
      <c r="S57" t="s">
        <v>165</v>
      </c>
      <c r="T57" t="s">
        <v>182</v>
      </c>
      <c r="U57" t="s">
        <v>183</v>
      </c>
      <c r="W57">
        <v>2001</v>
      </c>
      <c r="X57" s="1">
        <f>2025-טבלה2[[#This Row],[שנת יצור]]</f>
        <v>24</v>
      </c>
      <c r="Y57" s="39">
        <v>45796</v>
      </c>
      <c r="Z57" s="39">
        <v>45984</v>
      </c>
      <c r="AA57" t="s">
        <v>184</v>
      </c>
      <c r="AB57" t="s">
        <v>185</v>
      </c>
      <c r="AC57" s="1">
        <f>LEN(טבלה2[[#This Row],[מספר רכב]])</f>
        <v>7</v>
      </c>
      <c r="AD57" s="1" t="str">
        <f>RIGHT(טבלה2[[#This Row],[מספר רכב]],טבלה2[[#This Row],[ספרות בצדדים]])</f>
        <v>35</v>
      </c>
      <c r="AE57" s="1" t="str">
        <f>MID(טבלה2[[#This Row],[מספר רכב]],טבלה2[[#This Row],[ספרות בצדדים]]+1,טבלה2[[#This Row],[ספרות באמצע]])</f>
        <v>055</v>
      </c>
      <c r="AF57" s="1" t="str">
        <f>MID(טבלה2[[#This Row],[מספר רכב]],1,טבלה2[[#This Row],[ספרות בצדדים]])</f>
        <v>35</v>
      </c>
      <c r="AG57" s="1" t="str">
        <f>CONCATENATE(טבלה2[[#This Row],[חלק שמאלי]],"-",טבלה2[[#This Row],[אמצע]],"-",טבלה2[[#This Row],[חלק ימני]])</f>
        <v>35-055-35</v>
      </c>
      <c r="AH57">
        <f>IF(טבלה2[[#This Row],[מספר ספרות]]=7,3,2)</f>
        <v>3</v>
      </c>
      <c r="AI57">
        <f>IF(טבלה2[[#This Row],[מספר ספרות]]=7,2,3)</f>
        <v>2</v>
      </c>
    </row>
    <row r="58" spans="4:35" x14ac:dyDescent="0.25">
      <c r="D58" s="2" t="s">
        <v>312</v>
      </c>
      <c r="E58" s="108">
        <f>COUNTIF(טבלה2[יצרן],טבלה4[[#This Row],[יצרן]])</f>
        <v>1</v>
      </c>
      <c r="F58" s="109">
        <f>AVERAGEIF(טבלה2[יצרן],טבלה4[[#This Row],[יצרן]],טבלה2[גיל הרכב])</f>
        <v>15</v>
      </c>
      <c r="Q58">
        <v>2756471</v>
      </c>
      <c r="R58">
        <v>588</v>
      </c>
      <c r="S58" t="s">
        <v>111</v>
      </c>
      <c r="T58" t="s">
        <v>164</v>
      </c>
      <c r="U58" t="s">
        <v>113</v>
      </c>
      <c r="V58">
        <v>15</v>
      </c>
      <c r="W58">
        <v>2010</v>
      </c>
      <c r="X58" s="1">
        <f>2025-טבלה2[[#This Row],[שנת יצור]]</f>
        <v>15</v>
      </c>
      <c r="Y58" s="39">
        <v>45517</v>
      </c>
      <c r="Z58" s="39">
        <v>45865</v>
      </c>
      <c r="AA58" t="s">
        <v>118</v>
      </c>
      <c r="AB58" t="s">
        <v>117</v>
      </c>
      <c r="AC58" s="1">
        <f>LEN(טבלה2[[#This Row],[מספר רכב]])</f>
        <v>7</v>
      </c>
      <c r="AD58" s="1" t="str">
        <f>RIGHT(טבלה2[[#This Row],[מספר רכב]],טבלה2[[#This Row],[ספרות בצדדים]])</f>
        <v>71</v>
      </c>
      <c r="AE58" s="1" t="str">
        <f>MID(טבלה2[[#This Row],[מספר רכב]],טבלה2[[#This Row],[ספרות בצדדים]]+1,טבלה2[[#This Row],[ספרות באמצע]])</f>
        <v>564</v>
      </c>
      <c r="AF58" s="1" t="str">
        <f>MID(טבלה2[[#This Row],[מספר רכב]],1,טבלה2[[#This Row],[ספרות בצדדים]])</f>
        <v>27</v>
      </c>
      <c r="AG58" s="1" t="str">
        <f>CONCATENATE(טבלה2[[#This Row],[חלק שמאלי]],"-",טבלה2[[#This Row],[אמצע]],"-",טבלה2[[#This Row],[חלק ימני]])</f>
        <v>27-564-71</v>
      </c>
      <c r="AH58">
        <f>IF(טבלה2[[#This Row],[מספר ספרות]]=7,3,2)</f>
        <v>3</v>
      </c>
      <c r="AI58">
        <f>IF(טבלה2[[#This Row],[מספר ספרות]]=7,2,3)</f>
        <v>2</v>
      </c>
    </row>
    <row r="59" spans="4:35" x14ac:dyDescent="0.25">
      <c r="D59" s="2" t="s">
        <v>330</v>
      </c>
      <c r="E59" s="108">
        <f>COUNTIF(טבלה2[יצרן],טבלה4[[#This Row],[יצרן]])</f>
        <v>2</v>
      </c>
      <c r="F59" s="109">
        <f>AVERAGEIF(טבלה2[יצרן],טבלה4[[#This Row],[יצרן]],טבלה2[גיל הרכב])</f>
        <v>23.5</v>
      </c>
      <c r="Q59">
        <v>8592064</v>
      </c>
      <c r="R59">
        <v>413</v>
      </c>
      <c r="S59" t="s">
        <v>123</v>
      </c>
      <c r="T59" t="s">
        <v>159</v>
      </c>
      <c r="U59" t="s">
        <v>158</v>
      </c>
      <c r="V59">
        <v>15</v>
      </c>
      <c r="W59">
        <v>2008</v>
      </c>
      <c r="X59" s="1">
        <f>2025-טבלה2[[#This Row],[שנת יצור]]</f>
        <v>17</v>
      </c>
      <c r="Y59" s="39">
        <v>45504</v>
      </c>
      <c r="Z59" s="39">
        <v>45627</v>
      </c>
      <c r="AA59" t="s">
        <v>126</v>
      </c>
      <c r="AB59" t="s">
        <v>127</v>
      </c>
      <c r="AC59" s="1">
        <f>LEN(טבלה2[[#This Row],[מספר רכב]])</f>
        <v>7</v>
      </c>
      <c r="AD59" s="1" t="str">
        <f>RIGHT(טבלה2[[#This Row],[מספר רכב]],טבלה2[[#This Row],[ספרות בצדדים]])</f>
        <v>64</v>
      </c>
      <c r="AE59" s="1" t="str">
        <f>MID(טבלה2[[#This Row],[מספר רכב]],טבלה2[[#This Row],[ספרות בצדדים]]+1,טבלה2[[#This Row],[ספרות באמצע]])</f>
        <v>920</v>
      </c>
      <c r="AF59" s="1" t="str">
        <f>MID(טבלה2[[#This Row],[מספר רכב]],1,טבלה2[[#This Row],[ספרות בצדדים]])</f>
        <v>85</v>
      </c>
      <c r="AG59" s="1" t="str">
        <f>CONCATENATE(טבלה2[[#This Row],[חלק שמאלי]],"-",טבלה2[[#This Row],[אמצע]],"-",טבלה2[[#This Row],[חלק ימני]])</f>
        <v>85-920-64</v>
      </c>
      <c r="AH59">
        <f>IF(טבלה2[[#This Row],[מספר ספרות]]=7,3,2)</f>
        <v>3</v>
      </c>
      <c r="AI59">
        <f>IF(טבלה2[[#This Row],[מספר ספרות]]=7,2,3)</f>
        <v>2</v>
      </c>
    </row>
    <row r="60" spans="4:35" x14ac:dyDescent="0.25">
      <c r="D60" s="2" t="s">
        <v>334</v>
      </c>
      <c r="E60" s="108">
        <f>COUNTIF(טבלה2[יצרן],טבלה4[[#This Row],[יצרן]])</f>
        <v>16</v>
      </c>
      <c r="F60" s="109">
        <f>AVERAGEIF(טבלה2[יצרן],טבלה4[[#This Row],[יצרן]],טבלה2[גיל הרכב])</f>
        <v>12.375</v>
      </c>
      <c r="Q60">
        <v>3886575</v>
      </c>
      <c r="R60">
        <v>588</v>
      </c>
      <c r="S60" t="s">
        <v>111</v>
      </c>
      <c r="T60" t="s">
        <v>186</v>
      </c>
      <c r="U60" t="s">
        <v>113</v>
      </c>
      <c r="V60">
        <v>15</v>
      </c>
      <c r="W60">
        <v>2011</v>
      </c>
      <c r="X60" s="1">
        <f>2025-טבלה2[[#This Row],[שנת יצור]]</f>
        <v>14</v>
      </c>
      <c r="Y60" s="39">
        <v>45622</v>
      </c>
      <c r="Z60" s="39">
        <v>45987</v>
      </c>
      <c r="AA60" t="s">
        <v>116</v>
      </c>
      <c r="AB60" t="s">
        <v>117</v>
      </c>
      <c r="AC60" s="1">
        <f>LEN(טבלה2[[#This Row],[מספר רכב]])</f>
        <v>7</v>
      </c>
      <c r="AD60" s="1" t="str">
        <f>RIGHT(טבלה2[[#This Row],[מספר רכב]],טבלה2[[#This Row],[ספרות בצדדים]])</f>
        <v>75</v>
      </c>
      <c r="AE60" s="1" t="str">
        <f>MID(טבלה2[[#This Row],[מספר רכב]],טבלה2[[#This Row],[ספרות בצדדים]]+1,טבלה2[[#This Row],[ספרות באמצע]])</f>
        <v>865</v>
      </c>
      <c r="AF60" s="1" t="str">
        <f>MID(טבלה2[[#This Row],[מספר רכב]],1,טבלה2[[#This Row],[ספרות בצדדים]])</f>
        <v>38</v>
      </c>
      <c r="AG60" s="1" t="str">
        <f>CONCATENATE(טבלה2[[#This Row],[חלק שמאלי]],"-",טבלה2[[#This Row],[אמצע]],"-",טבלה2[[#This Row],[חלק ימני]])</f>
        <v>38-865-75</v>
      </c>
      <c r="AH60">
        <f>IF(טבלה2[[#This Row],[מספר ספרות]]=7,3,2)</f>
        <v>3</v>
      </c>
      <c r="AI60">
        <f>IF(טבלה2[[#This Row],[מספר ספרות]]=7,2,3)</f>
        <v>2</v>
      </c>
    </row>
    <row r="61" spans="4:35" x14ac:dyDescent="0.25">
      <c r="D61" s="2" t="s">
        <v>336</v>
      </c>
      <c r="E61" s="108">
        <f>COUNTIF(טבלה2[יצרן],טבלה4[[#This Row],[יצרן]])</f>
        <v>7</v>
      </c>
      <c r="F61" s="109">
        <f>AVERAGEIF(טבלה2[יצרן],טבלה4[[#This Row],[יצרן]],טבלה2[גיל הרכב])</f>
        <v>1.2857142857142858</v>
      </c>
      <c r="Q61">
        <v>4441061</v>
      </c>
      <c r="R61">
        <v>588</v>
      </c>
      <c r="S61" t="s">
        <v>111</v>
      </c>
      <c r="T61" t="s">
        <v>112</v>
      </c>
      <c r="U61" t="s">
        <v>113</v>
      </c>
      <c r="W61">
        <v>2007</v>
      </c>
      <c r="X61" s="1">
        <f>2025-טבלה2[[#This Row],[שנת יצור]]</f>
        <v>18</v>
      </c>
      <c r="Y61" s="39">
        <v>45489</v>
      </c>
      <c r="Z61" s="39">
        <v>45870</v>
      </c>
      <c r="AA61" t="s">
        <v>120</v>
      </c>
      <c r="AB61" t="s">
        <v>117</v>
      </c>
      <c r="AC61" s="1">
        <f>LEN(טבלה2[[#This Row],[מספר רכב]])</f>
        <v>7</v>
      </c>
      <c r="AD61" s="1" t="str">
        <f>RIGHT(טבלה2[[#This Row],[מספר רכב]],טבלה2[[#This Row],[ספרות בצדדים]])</f>
        <v>61</v>
      </c>
      <c r="AE61" s="1" t="str">
        <f>MID(טבלה2[[#This Row],[מספר רכב]],טבלה2[[#This Row],[ספרות בצדדים]]+1,טבלה2[[#This Row],[ספרות באמצע]])</f>
        <v>410</v>
      </c>
      <c r="AF61" s="1" t="str">
        <f>MID(טבלה2[[#This Row],[מספר רכב]],1,טבלה2[[#This Row],[ספרות בצדדים]])</f>
        <v>44</v>
      </c>
      <c r="AG61" s="1" t="str">
        <f>CONCATENATE(טבלה2[[#This Row],[חלק שמאלי]],"-",טבלה2[[#This Row],[אמצע]],"-",טבלה2[[#This Row],[חלק ימני]])</f>
        <v>44-410-61</v>
      </c>
      <c r="AH61">
        <f>IF(טבלה2[[#This Row],[מספר ספרות]]=7,3,2)</f>
        <v>3</v>
      </c>
      <c r="AI61">
        <f>IF(טבלה2[[#This Row],[מספר ספרות]]=7,2,3)</f>
        <v>2</v>
      </c>
    </row>
    <row r="62" spans="4:35" x14ac:dyDescent="0.25">
      <c r="D62" s="2" t="s">
        <v>339</v>
      </c>
      <c r="E62" s="108">
        <f>COUNTIF(טבלה2[יצרן],טבלה4[[#This Row],[יצרן]])</f>
        <v>9</v>
      </c>
      <c r="F62" s="109">
        <f>AVERAGEIF(טבלה2[יצרן],טבלה4[[#This Row],[יצרן]],טבלה2[גיל הרכב])</f>
        <v>13.888888888888889</v>
      </c>
      <c r="Q62">
        <v>3051414</v>
      </c>
      <c r="R62">
        <v>588</v>
      </c>
      <c r="S62" t="s">
        <v>111</v>
      </c>
      <c r="T62" t="s">
        <v>112</v>
      </c>
      <c r="U62" t="s">
        <v>113</v>
      </c>
      <c r="W62">
        <v>2006</v>
      </c>
      <c r="X62" s="1">
        <f>2025-טבלה2[[#This Row],[שנת יצור]]</f>
        <v>19</v>
      </c>
      <c r="Y62" s="39">
        <v>45449</v>
      </c>
      <c r="Z62" s="39">
        <v>45799</v>
      </c>
      <c r="AA62" t="s">
        <v>116</v>
      </c>
      <c r="AB62" t="s">
        <v>115</v>
      </c>
      <c r="AC62" s="1">
        <f>LEN(טבלה2[[#This Row],[מספר רכב]])</f>
        <v>7</v>
      </c>
      <c r="AD62" s="1" t="str">
        <f>RIGHT(טבלה2[[#This Row],[מספר רכב]],טבלה2[[#This Row],[ספרות בצדדים]])</f>
        <v>14</v>
      </c>
      <c r="AE62" s="1" t="str">
        <f>MID(טבלה2[[#This Row],[מספר רכב]],טבלה2[[#This Row],[ספרות בצדדים]]+1,טבלה2[[#This Row],[ספרות באמצע]])</f>
        <v>514</v>
      </c>
      <c r="AF62" s="1" t="str">
        <f>MID(טבלה2[[#This Row],[מספר רכב]],1,טבלה2[[#This Row],[ספרות בצדדים]])</f>
        <v>30</v>
      </c>
      <c r="AG62" s="1" t="str">
        <f>CONCATENATE(טבלה2[[#This Row],[חלק שמאלי]],"-",טבלה2[[#This Row],[אמצע]],"-",טבלה2[[#This Row],[חלק ימני]])</f>
        <v>30-514-14</v>
      </c>
      <c r="AH62">
        <f>IF(טבלה2[[#This Row],[מספר ספרות]]=7,3,2)</f>
        <v>3</v>
      </c>
      <c r="AI62">
        <f>IF(טבלה2[[#This Row],[מספר ספרות]]=7,2,3)</f>
        <v>2</v>
      </c>
    </row>
    <row r="63" spans="4:35" x14ac:dyDescent="0.25">
      <c r="D63" s="2" t="s">
        <v>342</v>
      </c>
      <c r="E63" s="108">
        <f>COUNTIF(טבלה2[יצרן],טבלה4[[#This Row],[יצרן]])</f>
        <v>2</v>
      </c>
      <c r="F63" s="109">
        <f>AVERAGEIF(טבלה2[יצרן],טבלה4[[#This Row],[יצרן]],טבלה2[גיל הרכב])</f>
        <v>9.5</v>
      </c>
      <c r="Q63">
        <v>3128562</v>
      </c>
      <c r="R63">
        <v>588</v>
      </c>
      <c r="S63" t="s">
        <v>111</v>
      </c>
      <c r="T63" t="s">
        <v>112</v>
      </c>
      <c r="U63" t="s">
        <v>113</v>
      </c>
      <c r="W63">
        <v>2007</v>
      </c>
      <c r="X63" s="1">
        <f>2025-טבלה2[[#This Row],[שנת יצור]]</f>
        <v>18</v>
      </c>
      <c r="Y63" s="39">
        <v>45244</v>
      </c>
      <c r="Z63" s="39">
        <v>45562</v>
      </c>
      <c r="AA63" t="s">
        <v>122</v>
      </c>
      <c r="AB63" t="s">
        <v>117</v>
      </c>
      <c r="AC63" s="1">
        <f>LEN(טבלה2[[#This Row],[מספר רכב]])</f>
        <v>7</v>
      </c>
      <c r="AD63" s="1" t="str">
        <f>RIGHT(טבלה2[[#This Row],[מספר רכב]],טבלה2[[#This Row],[ספרות בצדדים]])</f>
        <v>62</v>
      </c>
      <c r="AE63" s="1" t="str">
        <f>MID(טבלה2[[#This Row],[מספר רכב]],טבלה2[[#This Row],[ספרות בצדדים]]+1,טבלה2[[#This Row],[ספרות באמצע]])</f>
        <v>285</v>
      </c>
      <c r="AF63" s="1" t="str">
        <f>MID(טבלה2[[#This Row],[מספר רכב]],1,טבלה2[[#This Row],[ספרות בצדדים]])</f>
        <v>31</v>
      </c>
      <c r="AG63" s="1" t="str">
        <f>CONCATENATE(טבלה2[[#This Row],[חלק שמאלי]],"-",טבלה2[[#This Row],[אמצע]],"-",טבלה2[[#This Row],[חלק ימני]])</f>
        <v>31-285-62</v>
      </c>
      <c r="AH63">
        <f>IF(טבלה2[[#This Row],[מספר ספרות]]=7,3,2)</f>
        <v>3</v>
      </c>
      <c r="AI63">
        <f>IF(טבלה2[[#This Row],[מספר ספרות]]=7,2,3)</f>
        <v>2</v>
      </c>
    </row>
    <row r="64" spans="4:35" x14ac:dyDescent="0.25">
      <c r="D64" s="2" t="s">
        <v>353</v>
      </c>
      <c r="E64" s="108">
        <f>COUNTIF(טבלה2[יצרן],טבלה4[[#This Row],[יצרן]])</f>
        <v>17</v>
      </c>
      <c r="F64" s="109">
        <f>AVERAGEIF(טבלה2[יצרן],טבלה4[[#This Row],[יצרן]],טבלה2[גיל הרכב])</f>
        <v>11.823529411764707</v>
      </c>
      <c r="Q64">
        <v>8144958</v>
      </c>
      <c r="R64">
        <v>413</v>
      </c>
      <c r="S64" t="s">
        <v>123</v>
      </c>
      <c r="T64" t="s">
        <v>179</v>
      </c>
      <c r="U64" t="s">
        <v>158</v>
      </c>
      <c r="W64">
        <v>2005</v>
      </c>
      <c r="X64" s="1">
        <f>2025-טבלה2[[#This Row],[שנת יצור]]</f>
        <v>20</v>
      </c>
      <c r="Y64" s="39">
        <v>45625</v>
      </c>
      <c r="Z64" s="39">
        <v>45969</v>
      </c>
      <c r="AA64" t="s">
        <v>133</v>
      </c>
      <c r="AB64" t="s">
        <v>127</v>
      </c>
      <c r="AC64" s="1">
        <f>LEN(טבלה2[[#This Row],[מספר רכב]])</f>
        <v>7</v>
      </c>
      <c r="AD64" s="1" t="str">
        <f>RIGHT(טבלה2[[#This Row],[מספר רכב]],טבלה2[[#This Row],[ספרות בצדדים]])</f>
        <v>58</v>
      </c>
      <c r="AE64" s="1" t="str">
        <f>MID(טבלה2[[#This Row],[מספר רכב]],טבלה2[[#This Row],[ספרות בצדדים]]+1,טבלה2[[#This Row],[ספרות באמצע]])</f>
        <v>449</v>
      </c>
      <c r="AF64" s="1" t="str">
        <f>MID(טבלה2[[#This Row],[מספר רכב]],1,טבלה2[[#This Row],[ספרות בצדדים]])</f>
        <v>81</v>
      </c>
      <c r="AG64" s="1" t="str">
        <f>CONCATENATE(טבלה2[[#This Row],[חלק שמאלי]],"-",טבלה2[[#This Row],[אמצע]],"-",טבלה2[[#This Row],[חלק ימני]])</f>
        <v>81-449-58</v>
      </c>
      <c r="AH64">
        <f>IF(טבלה2[[#This Row],[מספר ספרות]]=7,3,2)</f>
        <v>3</v>
      </c>
      <c r="AI64">
        <f>IF(טבלה2[[#This Row],[מספר ספרות]]=7,2,3)</f>
        <v>2</v>
      </c>
    </row>
    <row r="65" spans="4:35" x14ac:dyDescent="0.25">
      <c r="D65" s="2" t="s">
        <v>374</v>
      </c>
      <c r="E65" s="108">
        <f>COUNTIF(טבלה2[יצרן],טבלה4[[#This Row],[יצרן]])</f>
        <v>40</v>
      </c>
      <c r="F65" s="109">
        <f>AVERAGEIF(טבלה2[יצרן],טבלה4[[#This Row],[יצרן]],טבלה2[גיל הרכב])</f>
        <v>7.9249999999999998</v>
      </c>
      <c r="Q65">
        <v>3833662</v>
      </c>
      <c r="R65">
        <v>588</v>
      </c>
      <c r="S65" t="s">
        <v>111</v>
      </c>
      <c r="T65" t="s">
        <v>187</v>
      </c>
      <c r="U65" t="s">
        <v>188</v>
      </c>
      <c r="W65">
        <v>2007</v>
      </c>
      <c r="X65" s="1">
        <f>2025-טבלה2[[#This Row],[שנת יצור]]</f>
        <v>18</v>
      </c>
      <c r="Y65" s="39">
        <v>45653</v>
      </c>
      <c r="Z65" s="39">
        <v>46017</v>
      </c>
      <c r="AA65" t="s">
        <v>114</v>
      </c>
      <c r="AB65" t="s">
        <v>189</v>
      </c>
      <c r="AC65" s="1">
        <f>LEN(טבלה2[[#This Row],[מספר רכב]])</f>
        <v>7</v>
      </c>
      <c r="AD65" s="1" t="str">
        <f>RIGHT(טבלה2[[#This Row],[מספר רכב]],טבלה2[[#This Row],[ספרות בצדדים]])</f>
        <v>62</v>
      </c>
      <c r="AE65" s="1" t="str">
        <f>MID(טבלה2[[#This Row],[מספר רכב]],טבלה2[[#This Row],[ספרות בצדדים]]+1,טבלה2[[#This Row],[ספרות באמצע]])</f>
        <v>336</v>
      </c>
      <c r="AF65" s="1" t="str">
        <f>MID(טבלה2[[#This Row],[מספר רכב]],1,טבלה2[[#This Row],[ספרות בצדדים]])</f>
        <v>38</v>
      </c>
      <c r="AG65" s="1" t="str">
        <f>CONCATENATE(טבלה2[[#This Row],[חלק שמאלי]],"-",טבלה2[[#This Row],[אמצע]],"-",טבלה2[[#This Row],[חלק ימני]])</f>
        <v>38-336-62</v>
      </c>
      <c r="AH65">
        <f>IF(טבלה2[[#This Row],[מספר ספרות]]=7,3,2)</f>
        <v>3</v>
      </c>
      <c r="AI65">
        <f>IF(טבלה2[[#This Row],[מספר ספרות]]=7,2,3)</f>
        <v>2</v>
      </c>
    </row>
    <row r="66" spans="4:35" x14ac:dyDescent="0.25">
      <c r="D66" s="2" t="s">
        <v>384</v>
      </c>
      <c r="E66" s="108">
        <f>COUNTIF(טבלה2[יצרן],טבלה4[[#This Row],[יצרן]])</f>
        <v>10</v>
      </c>
      <c r="F66" s="109">
        <f>AVERAGEIF(טבלה2[יצרן],טבלה4[[#This Row],[יצרן]],טבלה2[גיל הרכב])</f>
        <v>14.7</v>
      </c>
      <c r="Q66">
        <v>7685656</v>
      </c>
      <c r="R66">
        <v>588</v>
      </c>
      <c r="S66" t="s">
        <v>111</v>
      </c>
      <c r="T66" t="s">
        <v>112</v>
      </c>
      <c r="U66" t="s">
        <v>121</v>
      </c>
      <c r="W66">
        <v>2004</v>
      </c>
      <c r="X66" s="1">
        <f>2025-טבלה2[[#This Row],[שנת יצור]]</f>
        <v>21</v>
      </c>
      <c r="Y66" s="39">
        <v>45645</v>
      </c>
      <c r="Z66" s="39">
        <v>45841</v>
      </c>
      <c r="AA66" t="s">
        <v>190</v>
      </c>
      <c r="AB66" t="s">
        <v>115</v>
      </c>
      <c r="AC66" s="1">
        <f>LEN(טבלה2[[#This Row],[מספר רכב]])</f>
        <v>7</v>
      </c>
      <c r="AD66" s="1" t="str">
        <f>RIGHT(טבלה2[[#This Row],[מספר רכב]],טבלה2[[#This Row],[ספרות בצדדים]])</f>
        <v>56</v>
      </c>
      <c r="AE66" s="1" t="str">
        <f>MID(טבלה2[[#This Row],[מספר רכב]],טבלה2[[#This Row],[ספרות בצדדים]]+1,טבלה2[[#This Row],[ספרות באמצע]])</f>
        <v>856</v>
      </c>
      <c r="AF66" s="1" t="str">
        <f>MID(טבלה2[[#This Row],[מספר רכב]],1,טבלה2[[#This Row],[ספרות בצדדים]])</f>
        <v>76</v>
      </c>
      <c r="AG66" s="1" t="str">
        <f>CONCATENATE(טבלה2[[#This Row],[חלק שמאלי]],"-",טבלה2[[#This Row],[אמצע]],"-",טבלה2[[#This Row],[חלק ימני]])</f>
        <v>76-856-56</v>
      </c>
      <c r="AH66">
        <f>IF(טבלה2[[#This Row],[מספר ספרות]]=7,3,2)</f>
        <v>3</v>
      </c>
      <c r="AI66">
        <f>IF(טבלה2[[#This Row],[מספר ספרות]]=7,2,3)</f>
        <v>2</v>
      </c>
    </row>
    <row r="67" spans="4:35" x14ac:dyDescent="0.25">
      <c r="D67" s="2" t="s">
        <v>387</v>
      </c>
      <c r="E67" s="108">
        <f>COUNTIF(טבלה2[יצרן],טבלה4[[#This Row],[יצרן]])</f>
        <v>1</v>
      </c>
      <c r="F67" s="109">
        <f>AVERAGEIF(טבלה2[יצרן],טבלה4[[#This Row],[יצרן]],טבלה2[גיל הרכב])</f>
        <v>15</v>
      </c>
      <c r="Q67">
        <v>1652966</v>
      </c>
      <c r="R67">
        <v>588</v>
      </c>
      <c r="S67" t="s">
        <v>111</v>
      </c>
      <c r="T67" t="s">
        <v>112</v>
      </c>
      <c r="U67" t="s">
        <v>113</v>
      </c>
      <c r="V67">
        <v>15</v>
      </c>
      <c r="W67">
        <v>2008</v>
      </c>
      <c r="X67" s="1">
        <f>2025-טבלה2[[#This Row],[שנת יצור]]</f>
        <v>17</v>
      </c>
      <c r="Y67" s="39">
        <v>45718</v>
      </c>
      <c r="Z67" s="39">
        <v>46045</v>
      </c>
      <c r="AA67" t="s">
        <v>128</v>
      </c>
      <c r="AB67" t="s">
        <v>117</v>
      </c>
      <c r="AC67" s="1">
        <f>LEN(טבלה2[[#This Row],[מספר רכב]])</f>
        <v>7</v>
      </c>
      <c r="AD67" s="1" t="str">
        <f>RIGHT(טבלה2[[#This Row],[מספר רכב]],טבלה2[[#This Row],[ספרות בצדדים]])</f>
        <v>66</v>
      </c>
      <c r="AE67" s="1" t="str">
        <f>MID(טבלה2[[#This Row],[מספר רכב]],טבלה2[[#This Row],[ספרות בצדדים]]+1,טבלה2[[#This Row],[ספרות באמצע]])</f>
        <v>529</v>
      </c>
      <c r="AF67" s="1" t="str">
        <f>MID(טבלה2[[#This Row],[מספר רכב]],1,טבלה2[[#This Row],[ספרות בצדדים]])</f>
        <v>16</v>
      </c>
      <c r="AG67" s="1" t="str">
        <f>CONCATENATE(טבלה2[[#This Row],[חלק שמאלי]],"-",טבלה2[[#This Row],[אמצע]],"-",טבלה2[[#This Row],[חלק ימני]])</f>
        <v>16-529-66</v>
      </c>
      <c r="AH67">
        <f>IF(טבלה2[[#This Row],[מספר ספרות]]=7,3,2)</f>
        <v>3</v>
      </c>
      <c r="AI67">
        <f>IF(טבלה2[[#This Row],[מספר ספרות]]=7,2,3)</f>
        <v>2</v>
      </c>
    </row>
    <row r="68" spans="4:35" x14ac:dyDescent="0.25">
      <c r="D68" s="2" t="s">
        <v>397</v>
      </c>
      <c r="E68" s="108">
        <f>COUNTIF(טבלה2[יצרן],טבלה4[[#This Row],[יצרן]])</f>
        <v>1</v>
      </c>
      <c r="F68" s="109">
        <f>AVERAGEIF(טבלה2[יצרן],טבלה4[[#This Row],[יצרן]],טבלה2[גיל הרכב])</f>
        <v>10</v>
      </c>
      <c r="Q68">
        <v>4413161</v>
      </c>
      <c r="R68">
        <v>588</v>
      </c>
      <c r="S68" t="s">
        <v>111</v>
      </c>
      <c r="T68" t="s">
        <v>112</v>
      </c>
      <c r="U68" t="s">
        <v>113</v>
      </c>
      <c r="W68">
        <v>2007</v>
      </c>
      <c r="X68" s="1">
        <f>2025-טבלה2[[#This Row],[שנת יצור]]</f>
        <v>18</v>
      </c>
      <c r="Y68" s="39">
        <v>45583</v>
      </c>
      <c r="Z68" s="39">
        <v>45868</v>
      </c>
      <c r="AA68" t="s">
        <v>120</v>
      </c>
      <c r="AB68" t="s">
        <v>117</v>
      </c>
      <c r="AC68" s="1">
        <f>LEN(טבלה2[[#This Row],[מספר רכב]])</f>
        <v>7</v>
      </c>
      <c r="AD68" s="1" t="str">
        <f>RIGHT(טבלה2[[#This Row],[מספר רכב]],טבלה2[[#This Row],[ספרות בצדדים]])</f>
        <v>61</v>
      </c>
      <c r="AE68" s="1" t="str">
        <f>MID(טבלה2[[#This Row],[מספר רכב]],טבלה2[[#This Row],[ספרות בצדדים]]+1,טבלה2[[#This Row],[ספרות באמצע]])</f>
        <v>131</v>
      </c>
      <c r="AF68" s="1" t="str">
        <f>MID(טבלה2[[#This Row],[מספר רכב]],1,טבלה2[[#This Row],[ספרות בצדדים]])</f>
        <v>44</v>
      </c>
      <c r="AG68" s="1" t="str">
        <f>CONCATENATE(טבלה2[[#This Row],[חלק שמאלי]],"-",טבלה2[[#This Row],[אמצע]],"-",טבלה2[[#This Row],[חלק ימני]])</f>
        <v>44-131-61</v>
      </c>
      <c r="AH68">
        <f>IF(טבלה2[[#This Row],[מספר ספרות]]=7,3,2)</f>
        <v>3</v>
      </c>
      <c r="AI68">
        <f>IF(טבלה2[[#This Row],[מספר ספרות]]=7,2,3)</f>
        <v>2</v>
      </c>
    </row>
    <row r="69" spans="4:35" x14ac:dyDescent="0.25">
      <c r="D69" s="2" t="s">
        <v>408</v>
      </c>
      <c r="E69" s="108">
        <f>COUNTIF(טבלה2[יצרן],טבלה4[[#This Row],[יצרן]])</f>
        <v>31</v>
      </c>
      <c r="F69" s="109">
        <f>AVERAGEIF(טבלה2[יצרן],טבלה4[[#This Row],[יצרן]],טבלה2[גיל הרכב])</f>
        <v>7.387096774193548</v>
      </c>
      <c r="Q69">
        <v>8282256</v>
      </c>
      <c r="R69">
        <v>588</v>
      </c>
      <c r="S69" t="s">
        <v>111</v>
      </c>
      <c r="T69" t="s">
        <v>135</v>
      </c>
      <c r="U69" t="s">
        <v>136</v>
      </c>
      <c r="W69">
        <v>2004</v>
      </c>
      <c r="X69" s="1">
        <f>2025-טבלה2[[#This Row],[שנת יצור]]</f>
        <v>21</v>
      </c>
      <c r="Y69" s="39">
        <v>45720</v>
      </c>
      <c r="Z69" s="39">
        <v>45894</v>
      </c>
      <c r="AA69" t="s">
        <v>119</v>
      </c>
      <c r="AB69" t="s">
        <v>137</v>
      </c>
      <c r="AC69" s="1">
        <f>LEN(טבלה2[[#This Row],[מספר רכב]])</f>
        <v>7</v>
      </c>
      <c r="AD69" s="1" t="str">
        <f>RIGHT(טבלה2[[#This Row],[מספר רכב]],טבלה2[[#This Row],[ספרות בצדדים]])</f>
        <v>56</v>
      </c>
      <c r="AE69" s="1" t="str">
        <f>MID(טבלה2[[#This Row],[מספר רכב]],טבלה2[[#This Row],[ספרות בצדדים]]+1,טבלה2[[#This Row],[ספרות באמצע]])</f>
        <v>822</v>
      </c>
      <c r="AF69" s="1" t="str">
        <f>MID(טבלה2[[#This Row],[מספר רכב]],1,טבלה2[[#This Row],[ספרות בצדדים]])</f>
        <v>82</v>
      </c>
      <c r="AG69" s="1" t="str">
        <f>CONCATENATE(טבלה2[[#This Row],[חלק שמאלי]],"-",טבלה2[[#This Row],[אמצע]],"-",טבלה2[[#This Row],[חלק ימני]])</f>
        <v>82-822-56</v>
      </c>
      <c r="AH69">
        <f>IF(טבלה2[[#This Row],[מספר ספרות]]=7,3,2)</f>
        <v>3</v>
      </c>
      <c r="AI69">
        <f>IF(טבלה2[[#This Row],[מספר ספרות]]=7,2,3)</f>
        <v>2</v>
      </c>
    </row>
    <row r="70" spans="4:35" x14ac:dyDescent="0.25">
      <c r="D70" s="2" t="s">
        <v>417</v>
      </c>
      <c r="E70" s="108">
        <f>COUNTIF(טבלה2[יצרן],טבלה4[[#This Row],[יצרן]])</f>
        <v>6</v>
      </c>
      <c r="F70" s="109">
        <f>AVERAGEIF(טבלה2[יצרן],טבלה4[[#This Row],[יצרן]],טבלה2[גיל הרכב])</f>
        <v>5.833333333333333</v>
      </c>
      <c r="Q70">
        <v>6387862</v>
      </c>
      <c r="R70">
        <v>413</v>
      </c>
      <c r="S70" t="s">
        <v>123</v>
      </c>
      <c r="T70" t="s">
        <v>124</v>
      </c>
      <c r="U70" t="s">
        <v>125</v>
      </c>
      <c r="W70">
        <v>2007</v>
      </c>
      <c r="X70" s="1">
        <f>2025-טבלה2[[#This Row],[שנת יצור]]</f>
        <v>18</v>
      </c>
      <c r="Y70" s="39">
        <v>45638</v>
      </c>
      <c r="Z70" s="39">
        <v>46058</v>
      </c>
      <c r="AA70" t="s">
        <v>119</v>
      </c>
      <c r="AB70" t="s">
        <v>127</v>
      </c>
      <c r="AC70" s="1">
        <f>LEN(טבלה2[[#This Row],[מספר רכב]])</f>
        <v>7</v>
      </c>
      <c r="AD70" s="1" t="str">
        <f>RIGHT(טבלה2[[#This Row],[מספר רכב]],טבלה2[[#This Row],[ספרות בצדדים]])</f>
        <v>62</v>
      </c>
      <c r="AE70" s="1" t="str">
        <f>MID(טבלה2[[#This Row],[מספר רכב]],טבלה2[[#This Row],[ספרות בצדדים]]+1,טבלה2[[#This Row],[ספרות באמצע]])</f>
        <v>878</v>
      </c>
      <c r="AF70" s="1" t="str">
        <f>MID(טבלה2[[#This Row],[מספר רכב]],1,טבלה2[[#This Row],[ספרות בצדדים]])</f>
        <v>63</v>
      </c>
      <c r="AG70" s="1" t="str">
        <f>CONCATENATE(טבלה2[[#This Row],[חלק שמאלי]],"-",טבלה2[[#This Row],[אמצע]],"-",טבלה2[[#This Row],[חלק ימני]])</f>
        <v>63-878-62</v>
      </c>
      <c r="AH70">
        <f>IF(טבלה2[[#This Row],[מספר ספרות]]=7,3,2)</f>
        <v>3</v>
      </c>
      <c r="AI70">
        <f>IF(טבלה2[[#This Row],[מספר ספרות]]=7,2,3)</f>
        <v>2</v>
      </c>
    </row>
    <row r="71" spans="4:35" x14ac:dyDescent="0.25">
      <c r="D71" s="2" t="s">
        <v>421</v>
      </c>
      <c r="E71" s="108">
        <f>COUNTIF(טבלה2[יצרן],טבלה4[[#This Row],[יצרן]])</f>
        <v>9</v>
      </c>
      <c r="F71" s="109">
        <f>AVERAGEIF(טבלה2[יצרן],טבלה4[[#This Row],[יצרן]],טבלה2[גיל הרכב])</f>
        <v>13.666666666666666</v>
      </c>
      <c r="Q71">
        <v>2375750</v>
      </c>
      <c r="R71">
        <v>312</v>
      </c>
      <c r="S71" t="s">
        <v>153</v>
      </c>
      <c r="T71" t="s">
        <v>154</v>
      </c>
      <c r="U71" t="s">
        <v>155</v>
      </c>
      <c r="W71">
        <v>2003</v>
      </c>
      <c r="X71" s="1">
        <f>2025-טבלה2[[#This Row],[שנת יצור]]</f>
        <v>22</v>
      </c>
      <c r="Y71" s="39">
        <v>45698</v>
      </c>
      <c r="Z71" s="39">
        <v>45790</v>
      </c>
      <c r="AA71" t="s">
        <v>120</v>
      </c>
      <c r="AB71" t="s">
        <v>152</v>
      </c>
      <c r="AC71" s="1">
        <f>LEN(טבלה2[[#This Row],[מספר רכב]])</f>
        <v>7</v>
      </c>
      <c r="AD71" s="1" t="str">
        <f>RIGHT(טבלה2[[#This Row],[מספר רכב]],טבלה2[[#This Row],[ספרות בצדדים]])</f>
        <v>50</v>
      </c>
      <c r="AE71" s="1" t="str">
        <f>MID(טבלה2[[#This Row],[מספר רכב]],טבלה2[[#This Row],[ספרות בצדדים]]+1,טבלה2[[#This Row],[ספרות באמצע]])</f>
        <v>757</v>
      </c>
      <c r="AF71" s="1" t="str">
        <f>MID(טבלה2[[#This Row],[מספר רכב]],1,טבלה2[[#This Row],[ספרות בצדדים]])</f>
        <v>23</v>
      </c>
      <c r="AG71" s="1" t="str">
        <f>CONCATENATE(טבלה2[[#This Row],[חלק שמאלי]],"-",טבלה2[[#This Row],[אמצע]],"-",טבלה2[[#This Row],[חלק ימני]])</f>
        <v>23-757-50</v>
      </c>
      <c r="AH71">
        <f>IF(טבלה2[[#This Row],[מספר ספרות]]=7,3,2)</f>
        <v>3</v>
      </c>
      <c r="AI71">
        <f>IF(טבלה2[[#This Row],[מספר ספרות]]=7,2,3)</f>
        <v>2</v>
      </c>
    </row>
    <row r="72" spans="4:35" x14ac:dyDescent="0.25">
      <c r="D72" s="2" t="s">
        <v>436</v>
      </c>
      <c r="E72" s="108">
        <f>COUNTIF(טבלה2[יצרן],טבלה4[[#This Row],[יצרן]])</f>
        <v>28</v>
      </c>
      <c r="F72" s="109">
        <f>AVERAGEIF(טבלה2[יצרן],טבלה4[[#This Row],[יצרן]],טבלה2[גיל הרכב])</f>
        <v>16.714285714285715</v>
      </c>
      <c r="Q72">
        <v>6212514</v>
      </c>
      <c r="R72">
        <v>588</v>
      </c>
      <c r="S72" t="s">
        <v>111</v>
      </c>
      <c r="T72" t="s">
        <v>112</v>
      </c>
      <c r="U72" t="s">
        <v>113</v>
      </c>
      <c r="W72">
        <v>2006</v>
      </c>
      <c r="X72" s="1">
        <f>2025-טבלה2[[#This Row],[שנת יצור]]</f>
        <v>19</v>
      </c>
      <c r="Y72" s="39">
        <v>45526</v>
      </c>
      <c r="Z72" s="39">
        <v>45891</v>
      </c>
      <c r="AA72" t="s">
        <v>120</v>
      </c>
      <c r="AB72" t="s">
        <v>115</v>
      </c>
      <c r="AC72" s="1">
        <f>LEN(טבלה2[[#This Row],[מספר רכב]])</f>
        <v>7</v>
      </c>
      <c r="AD72" s="1" t="str">
        <f>RIGHT(טבלה2[[#This Row],[מספר רכב]],טבלה2[[#This Row],[ספרות בצדדים]])</f>
        <v>14</v>
      </c>
      <c r="AE72" s="1" t="str">
        <f>MID(טבלה2[[#This Row],[מספר רכב]],טבלה2[[#This Row],[ספרות בצדדים]]+1,טבלה2[[#This Row],[ספרות באמצע]])</f>
        <v>125</v>
      </c>
      <c r="AF72" s="1" t="str">
        <f>MID(טבלה2[[#This Row],[מספר רכב]],1,טבלה2[[#This Row],[ספרות בצדדים]])</f>
        <v>62</v>
      </c>
      <c r="AG72" s="1" t="str">
        <f>CONCATENATE(טבלה2[[#This Row],[חלק שמאלי]],"-",טבלה2[[#This Row],[אמצע]],"-",טבלה2[[#This Row],[חלק ימני]])</f>
        <v>62-125-14</v>
      </c>
      <c r="AH72">
        <f>IF(טבלה2[[#This Row],[מספר ספרות]]=7,3,2)</f>
        <v>3</v>
      </c>
      <c r="AI72">
        <f>IF(טבלה2[[#This Row],[מספר ספרות]]=7,2,3)</f>
        <v>2</v>
      </c>
    </row>
    <row r="73" spans="4:35" x14ac:dyDescent="0.25">
      <c r="D73" s="2" t="s">
        <v>447</v>
      </c>
      <c r="E73" s="108">
        <f>COUNTIF(טבלה2[יצרן],טבלה4[[#This Row],[יצרן]])</f>
        <v>1</v>
      </c>
      <c r="F73" s="109">
        <f>AVERAGEIF(טבלה2[יצרן],טבלה4[[#This Row],[יצרן]],טבלה2[גיל הרכב])</f>
        <v>9</v>
      </c>
      <c r="Q73">
        <v>8565464</v>
      </c>
      <c r="R73">
        <v>413</v>
      </c>
      <c r="S73" t="s">
        <v>123</v>
      </c>
      <c r="T73" t="s">
        <v>132</v>
      </c>
      <c r="U73" t="s">
        <v>125</v>
      </c>
      <c r="V73">
        <v>9</v>
      </c>
      <c r="W73">
        <v>2008</v>
      </c>
      <c r="X73" s="1">
        <f>2025-טבלה2[[#This Row],[שנת יצור]]</f>
        <v>17</v>
      </c>
      <c r="Y73" s="39">
        <v>45266</v>
      </c>
      <c r="Z73" s="39">
        <v>45624</v>
      </c>
      <c r="AA73" t="s">
        <v>133</v>
      </c>
      <c r="AB73" t="s">
        <v>134</v>
      </c>
      <c r="AC73" s="1">
        <f>LEN(טבלה2[[#This Row],[מספר רכב]])</f>
        <v>7</v>
      </c>
      <c r="AD73" s="1" t="str">
        <f>RIGHT(טבלה2[[#This Row],[מספר רכב]],טבלה2[[#This Row],[ספרות בצדדים]])</f>
        <v>64</v>
      </c>
      <c r="AE73" s="1" t="str">
        <f>MID(טבלה2[[#This Row],[מספר רכב]],טבלה2[[#This Row],[ספרות בצדדים]]+1,טבלה2[[#This Row],[ספרות באמצע]])</f>
        <v>654</v>
      </c>
      <c r="AF73" s="1" t="str">
        <f>MID(טבלה2[[#This Row],[מספר רכב]],1,טבלה2[[#This Row],[ספרות בצדדים]])</f>
        <v>85</v>
      </c>
      <c r="AG73" s="1" t="str">
        <f>CONCATENATE(טבלה2[[#This Row],[חלק שמאלי]],"-",טבלה2[[#This Row],[אמצע]],"-",טבלה2[[#This Row],[חלק ימני]])</f>
        <v>85-654-64</v>
      </c>
      <c r="AH73">
        <f>IF(טבלה2[[#This Row],[מספר ספרות]]=7,3,2)</f>
        <v>3</v>
      </c>
      <c r="AI73">
        <f>IF(טבלה2[[#This Row],[מספר ספרות]]=7,2,3)</f>
        <v>2</v>
      </c>
    </row>
    <row r="74" spans="4:35" x14ac:dyDescent="0.25">
      <c r="D74" s="2" t="s">
        <v>467</v>
      </c>
      <c r="E74" s="108">
        <f>COUNTIF(טבלה2[יצרן],טבלה4[[#This Row],[יצרן]])</f>
        <v>1</v>
      </c>
      <c r="F74" s="109">
        <f>AVERAGEIF(טבלה2[יצרן],טבלה4[[#This Row],[יצרן]],טבלה2[גיל הרכב])</f>
        <v>6</v>
      </c>
      <c r="Q74">
        <v>2469159</v>
      </c>
      <c r="R74">
        <v>588</v>
      </c>
      <c r="S74" t="s">
        <v>111</v>
      </c>
      <c r="T74" t="s">
        <v>112</v>
      </c>
      <c r="U74" t="s">
        <v>121</v>
      </c>
      <c r="W74">
        <v>2005</v>
      </c>
      <c r="X74" s="1">
        <f>2025-טבלה2[[#This Row],[שנת יצור]]</f>
        <v>20</v>
      </c>
      <c r="Y74" s="39">
        <v>45560</v>
      </c>
      <c r="Z74" s="39">
        <v>45960</v>
      </c>
      <c r="AA74" t="s">
        <v>118</v>
      </c>
      <c r="AB74" t="s">
        <v>115</v>
      </c>
      <c r="AC74" s="1">
        <f>LEN(טבלה2[[#This Row],[מספר רכב]])</f>
        <v>7</v>
      </c>
      <c r="AD74" s="1" t="str">
        <f>RIGHT(טבלה2[[#This Row],[מספר רכב]],טבלה2[[#This Row],[ספרות בצדדים]])</f>
        <v>59</v>
      </c>
      <c r="AE74" s="1" t="str">
        <f>MID(טבלה2[[#This Row],[מספר רכב]],טבלה2[[#This Row],[ספרות בצדדים]]+1,טבלה2[[#This Row],[ספרות באמצע]])</f>
        <v>691</v>
      </c>
      <c r="AF74" s="1" t="str">
        <f>MID(טבלה2[[#This Row],[מספר רכב]],1,טבלה2[[#This Row],[ספרות בצדדים]])</f>
        <v>24</v>
      </c>
      <c r="AG74" s="1" t="str">
        <f>CONCATENATE(טבלה2[[#This Row],[חלק שמאלי]],"-",טבלה2[[#This Row],[אמצע]],"-",טבלה2[[#This Row],[חלק ימני]])</f>
        <v>24-691-59</v>
      </c>
      <c r="AH74">
        <f>IF(טבלה2[[#This Row],[מספר ספרות]]=7,3,2)</f>
        <v>3</v>
      </c>
      <c r="AI74">
        <f>IF(טבלה2[[#This Row],[מספר ספרות]]=7,2,3)</f>
        <v>2</v>
      </c>
    </row>
    <row r="75" spans="4:35" x14ac:dyDescent="0.25">
      <c r="D75" s="2" t="s">
        <v>474</v>
      </c>
      <c r="E75" s="108">
        <f>COUNTIF(טבלה2[יצרן],טבלה4[[#This Row],[יצרן]])</f>
        <v>2</v>
      </c>
      <c r="F75" s="109">
        <f>AVERAGEIF(טבלה2[יצרן],טבלה4[[#This Row],[יצרן]],טבלה2[גיל הרכב])</f>
        <v>12</v>
      </c>
      <c r="Q75">
        <v>4672836</v>
      </c>
      <c r="R75">
        <v>413</v>
      </c>
      <c r="S75" t="s">
        <v>123</v>
      </c>
      <c r="T75" t="s">
        <v>191</v>
      </c>
      <c r="U75" t="s">
        <v>158</v>
      </c>
      <c r="W75">
        <v>2002</v>
      </c>
      <c r="X75" s="1">
        <f>2025-טבלה2[[#This Row],[שנת יצור]]</f>
        <v>23</v>
      </c>
      <c r="Y75" s="39">
        <v>45466</v>
      </c>
      <c r="Z75" s="39">
        <v>45672</v>
      </c>
      <c r="AA75" t="s">
        <v>116</v>
      </c>
      <c r="AB75" t="s">
        <v>127</v>
      </c>
      <c r="AC75" s="1">
        <f>LEN(טבלה2[[#This Row],[מספר רכב]])</f>
        <v>7</v>
      </c>
      <c r="AD75" s="1" t="str">
        <f>RIGHT(טבלה2[[#This Row],[מספר רכב]],טבלה2[[#This Row],[ספרות בצדדים]])</f>
        <v>36</v>
      </c>
      <c r="AE75" s="1" t="str">
        <f>MID(טבלה2[[#This Row],[מספר רכב]],טבלה2[[#This Row],[ספרות בצדדים]]+1,טבלה2[[#This Row],[ספרות באמצע]])</f>
        <v>728</v>
      </c>
      <c r="AF75" s="1" t="str">
        <f>MID(טבלה2[[#This Row],[מספר רכב]],1,טבלה2[[#This Row],[ספרות בצדדים]])</f>
        <v>46</v>
      </c>
      <c r="AG75" s="1" t="str">
        <f>CONCATENATE(טבלה2[[#This Row],[חלק שמאלי]],"-",טבלה2[[#This Row],[אמצע]],"-",טבלה2[[#This Row],[חלק ימני]])</f>
        <v>46-728-36</v>
      </c>
      <c r="AH75">
        <f>IF(טבלה2[[#This Row],[מספר ספרות]]=7,3,2)</f>
        <v>3</v>
      </c>
      <c r="AI75">
        <f>IF(טבלה2[[#This Row],[מספר ספרות]]=7,2,3)</f>
        <v>2</v>
      </c>
    </row>
    <row r="76" spans="4:35" x14ac:dyDescent="0.25">
      <c r="D76" s="2" t="s">
        <v>479</v>
      </c>
      <c r="E76" s="108">
        <f>COUNTIF(טבלה2[יצרן],טבלה4[[#This Row],[יצרן]])</f>
        <v>3</v>
      </c>
      <c r="F76" s="109">
        <f>AVERAGEIF(טבלה2[יצרן],טבלה4[[#This Row],[יצרן]],טבלה2[גיל הרכב])</f>
        <v>14.666666666666666</v>
      </c>
      <c r="Q76">
        <v>9680263</v>
      </c>
      <c r="R76">
        <v>683</v>
      </c>
      <c r="S76" t="s">
        <v>192</v>
      </c>
      <c r="T76" t="s">
        <v>193</v>
      </c>
      <c r="U76" t="s">
        <v>194</v>
      </c>
      <c r="W76">
        <v>2008</v>
      </c>
      <c r="X76" s="1">
        <f>2025-טבלה2[[#This Row],[שנת יצור]]</f>
        <v>17</v>
      </c>
      <c r="Y76" s="39">
        <v>45551</v>
      </c>
      <c r="Z76" s="39">
        <v>45959</v>
      </c>
      <c r="AA76" t="s">
        <v>116</v>
      </c>
      <c r="AB76" t="s">
        <v>195</v>
      </c>
      <c r="AC76" s="1">
        <f>LEN(טבלה2[[#This Row],[מספר רכב]])</f>
        <v>7</v>
      </c>
      <c r="AD76" s="1" t="str">
        <f>RIGHT(טבלה2[[#This Row],[מספר רכב]],טבלה2[[#This Row],[ספרות בצדדים]])</f>
        <v>63</v>
      </c>
      <c r="AE76" s="1" t="str">
        <f>MID(טבלה2[[#This Row],[מספר רכב]],טבלה2[[#This Row],[ספרות בצדדים]]+1,טבלה2[[#This Row],[ספרות באמצע]])</f>
        <v>802</v>
      </c>
      <c r="AF76" s="1" t="str">
        <f>MID(טבלה2[[#This Row],[מספר רכב]],1,טבלה2[[#This Row],[ספרות בצדדים]])</f>
        <v>96</v>
      </c>
      <c r="AG76" s="1" t="str">
        <f>CONCATENATE(טבלה2[[#This Row],[חלק שמאלי]],"-",טבלה2[[#This Row],[אמצע]],"-",טבלה2[[#This Row],[חלק ימני]])</f>
        <v>96-802-63</v>
      </c>
      <c r="AH76">
        <f>IF(טבלה2[[#This Row],[מספר ספרות]]=7,3,2)</f>
        <v>3</v>
      </c>
      <c r="AI76">
        <f>IF(טבלה2[[#This Row],[מספר ספרות]]=7,2,3)</f>
        <v>2</v>
      </c>
    </row>
    <row r="77" spans="4:35" x14ac:dyDescent="0.25">
      <c r="D77" s="2" t="s">
        <v>518</v>
      </c>
      <c r="E77" s="108">
        <f>COUNTIF(טבלה2[יצרן],טבלה4[[#This Row],[יצרן]])</f>
        <v>5</v>
      </c>
      <c r="F77" s="109">
        <f>AVERAGEIF(טבלה2[יצרן],טבלה4[[#This Row],[יצרן]],טבלה2[גיל הרכב])</f>
        <v>9.1999999999999993</v>
      </c>
      <c r="Q77">
        <v>7571757</v>
      </c>
      <c r="R77">
        <v>588</v>
      </c>
      <c r="S77" t="s">
        <v>111</v>
      </c>
      <c r="T77" t="s">
        <v>112</v>
      </c>
      <c r="U77" t="s">
        <v>113</v>
      </c>
      <c r="W77">
        <v>2005</v>
      </c>
      <c r="X77" s="1">
        <f>2025-טבלה2[[#This Row],[שנת יצור]]</f>
        <v>20</v>
      </c>
      <c r="Y77" s="39">
        <v>45550</v>
      </c>
      <c r="Z77" s="39">
        <v>45795</v>
      </c>
      <c r="AA77" t="s">
        <v>120</v>
      </c>
      <c r="AB77" t="s">
        <v>115</v>
      </c>
      <c r="AC77" s="1">
        <f>LEN(טבלה2[[#This Row],[מספר רכב]])</f>
        <v>7</v>
      </c>
      <c r="AD77" s="1" t="str">
        <f>RIGHT(טבלה2[[#This Row],[מספר רכב]],טבלה2[[#This Row],[ספרות בצדדים]])</f>
        <v>57</v>
      </c>
      <c r="AE77" s="1" t="str">
        <f>MID(טבלה2[[#This Row],[מספר רכב]],טבלה2[[#This Row],[ספרות בצדדים]]+1,טבלה2[[#This Row],[ספרות באמצע]])</f>
        <v>717</v>
      </c>
      <c r="AF77" s="1" t="str">
        <f>MID(טבלה2[[#This Row],[מספר רכב]],1,טבלה2[[#This Row],[ספרות בצדדים]])</f>
        <v>75</v>
      </c>
      <c r="AG77" s="1" t="str">
        <f>CONCATENATE(טבלה2[[#This Row],[חלק שמאלי]],"-",טבלה2[[#This Row],[אמצע]],"-",טבלה2[[#This Row],[חלק ימני]])</f>
        <v>75-717-57</v>
      </c>
      <c r="AH77">
        <f>IF(טבלה2[[#This Row],[מספר ספרות]]=7,3,2)</f>
        <v>3</v>
      </c>
      <c r="AI77">
        <f>IF(טבלה2[[#This Row],[מספר ספרות]]=7,2,3)</f>
        <v>2</v>
      </c>
    </row>
    <row r="78" spans="4:35" x14ac:dyDescent="0.25">
      <c r="D78" s="2" t="s">
        <v>534</v>
      </c>
      <c r="E78" s="108">
        <f>COUNTIF(טבלה2[יצרן],טבלה4[[#This Row],[יצרן]])</f>
        <v>2</v>
      </c>
      <c r="F78" s="109">
        <f>AVERAGEIF(טבלה2[יצרן],טבלה4[[#This Row],[יצרן]],טבלה2[גיל הרכב])</f>
        <v>15.5</v>
      </c>
      <c r="Q78">
        <v>6400369</v>
      </c>
      <c r="R78">
        <v>253</v>
      </c>
      <c r="S78" t="s">
        <v>196</v>
      </c>
      <c r="T78" t="s">
        <v>197</v>
      </c>
      <c r="U78" t="s">
        <v>198</v>
      </c>
      <c r="V78">
        <v>15</v>
      </c>
      <c r="W78">
        <v>2009</v>
      </c>
      <c r="X78" s="1">
        <f>2025-טבלה2[[#This Row],[שנת יצור]]</f>
        <v>16</v>
      </c>
      <c r="Y78" s="39">
        <v>45595</v>
      </c>
      <c r="Z78" s="39">
        <v>45958</v>
      </c>
      <c r="AA78" t="s">
        <v>199</v>
      </c>
      <c r="AB78" t="s">
        <v>200</v>
      </c>
      <c r="AC78" s="1">
        <f>LEN(טבלה2[[#This Row],[מספר רכב]])</f>
        <v>7</v>
      </c>
      <c r="AD78" s="1" t="str">
        <f>RIGHT(טבלה2[[#This Row],[מספר רכב]],טבלה2[[#This Row],[ספרות בצדדים]])</f>
        <v>69</v>
      </c>
      <c r="AE78" s="1" t="str">
        <f>MID(טבלה2[[#This Row],[מספר רכב]],טבלה2[[#This Row],[ספרות בצדדים]]+1,טבלה2[[#This Row],[ספרות באמצע]])</f>
        <v>003</v>
      </c>
      <c r="AF78" s="1" t="str">
        <f>MID(טבלה2[[#This Row],[מספר רכב]],1,טבלה2[[#This Row],[ספרות בצדדים]])</f>
        <v>64</v>
      </c>
      <c r="AG78" s="1" t="str">
        <f>CONCATENATE(טבלה2[[#This Row],[חלק שמאלי]],"-",טבלה2[[#This Row],[אמצע]],"-",טבלה2[[#This Row],[חלק ימני]])</f>
        <v>64-003-69</v>
      </c>
      <c r="AH78">
        <f>IF(טבלה2[[#This Row],[מספר ספרות]]=7,3,2)</f>
        <v>3</v>
      </c>
      <c r="AI78">
        <f>IF(טבלה2[[#This Row],[מספר ספרות]]=7,2,3)</f>
        <v>2</v>
      </c>
    </row>
    <row r="79" spans="4:35" x14ac:dyDescent="0.25">
      <c r="D79" s="2" t="s">
        <v>548</v>
      </c>
      <c r="E79" s="108">
        <f>COUNTIF(טבלה2[יצרן],טבלה4[[#This Row],[יצרן]])</f>
        <v>9</v>
      </c>
      <c r="F79" s="109">
        <f>AVERAGEIF(טבלה2[יצרן],טבלה4[[#This Row],[יצרן]],טבלה2[גיל הרכב])</f>
        <v>1.6666666666666667</v>
      </c>
      <c r="Q79">
        <v>5578751</v>
      </c>
      <c r="R79">
        <v>155</v>
      </c>
      <c r="S79" t="s">
        <v>149</v>
      </c>
      <c r="T79" t="s">
        <v>150</v>
      </c>
      <c r="U79" t="s">
        <v>201</v>
      </c>
      <c r="W79">
        <v>2004</v>
      </c>
      <c r="X79" s="1">
        <f>2025-טבלה2[[#This Row],[שנת יצור]]</f>
        <v>21</v>
      </c>
      <c r="Y79" s="39">
        <v>45796</v>
      </c>
      <c r="Z79" s="39">
        <v>45992</v>
      </c>
      <c r="AA79" t="s">
        <v>202</v>
      </c>
      <c r="AB79" t="s">
        <v>152</v>
      </c>
      <c r="AC79" s="1">
        <f>LEN(טבלה2[[#This Row],[מספר רכב]])</f>
        <v>7</v>
      </c>
      <c r="AD79" s="1" t="str">
        <f>RIGHT(טבלה2[[#This Row],[מספר רכב]],טבלה2[[#This Row],[ספרות בצדדים]])</f>
        <v>51</v>
      </c>
      <c r="AE79" s="1" t="str">
        <f>MID(טבלה2[[#This Row],[מספר רכב]],טבלה2[[#This Row],[ספרות בצדדים]]+1,טבלה2[[#This Row],[ספרות באמצע]])</f>
        <v>787</v>
      </c>
      <c r="AF79" s="1" t="str">
        <f>MID(טבלה2[[#This Row],[מספר רכב]],1,טבלה2[[#This Row],[ספרות בצדדים]])</f>
        <v>55</v>
      </c>
      <c r="AG79" s="1" t="str">
        <f>CONCATENATE(טבלה2[[#This Row],[חלק שמאלי]],"-",טבלה2[[#This Row],[אמצע]],"-",טבלה2[[#This Row],[חלק ימני]])</f>
        <v>55-787-51</v>
      </c>
      <c r="AH79">
        <f>IF(טבלה2[[#This Row],[מספר ספרות]]=7,3,2)</f>
        <v>3</v>
      </c>
      <c r="AI79">
        <f>IF(טבלה2[[#This Row],[מספר ספרות]]=7,2,3)</f>
        <v>2</v>
      </c>
    </row>
    <row r="80" spans="4:35" x14ac:dyDescent="0.25">
      <c r="D80" s="2" t="s">
        <v>553</v>
      </c>
      <c r="E80" s="108">
        <f>COUNTIF(טבלה2[יצרן],טבלה4[[#This Row],[יצרן]])</f>
        <v>1</v>
      </c>
      <c r="F80" s="109">
        <f>AVERAGEIF(טבלה2[יצרן],טבלה4[[#This Row],[יצרן]],טבלה2[גיל הרכב])</f>
        <v>14</v>
      </c>
      <c r="Q80">
        <v>7927736</v>
      </c>
      <c r="R80">
        <v>724</v>
      </c>
      <c r="S80" t="s">
        <v>203</v>
      </c>
      <c r="T80" t="s">
        <v>204</v>
      </c>
      <c r="U80" t="s">
        <v>205</v>
      </c>
      <c r="W80">
        <v>2002</v>
      </c>
      <c r="X80" s="1">
        <f>2025-טבלה2[[#This Row],[שנת יצור]]</f>
        <v>23</v>
      </c>
      <c r="Y80" s="39">
        <v>45796</v>
      </c>
      <c r="Z80" s="39">
        <v>45980</v>
      </c>
      <c r="AA80" t="s">
        <v>133</v>
      </c>
      <c r="AB80" t="s">
        <v>206</v>
      </c>
      <c r="AC80" s="1">
        <f>LEN(טבלה2[[#This Row],[מספר רכב]])</f>
        <v>7</v>
      </c>
      <c r="AD80" s="1" t="str">
        <f>RIGHT(טבלה2[[#This Row],[מספר רכב]],טבלה2[[#This Row],[ספרות בצדדים]])</f>
        <v>36</v>
      </c>
      <c r="AE80" s="1" t="str">
        <f>MID(טבלה2[[#This Row],[מספר רכב]],טבלה2[[#This Row],[ספרות בצדדים]]+1,טבלה2[[#This Row],[ספרות באמצע]])</f>
        <v>277</v>
      </c>
      <c r="AF80" s="1" t="str">
        <f>MID(טבלה2[[#This Row],[מספר רכב]],1,טבלה2[[#This Row],[ספרות בצדדים]])</f>
        <v>79</v>
      </c>
      <c r="AG80" s="1" t="str">
        <f>CONCATENATE(טבלה2[[#This Row],[חלק שמאלי]],"-",טבלה2[[#This Row],[אמצע]],"-",טבלה2[[#This Row],[חלק ימני]])</f>
        <v>79-277-36</v>
      </c>
      <c r="AH80">
        <f>IF(טבלה2[[#This Row],[מספר ספרות]]=7,3,2)</f>
        <v>3</v>
      </c>
      <c r="AI80">
        <f>IF(טבלה2[[#This Row],[מספר ספרות]]=7,2,3)</f>
        <v>2</v>
      </c>
    </row>
    <row r="81" spans="4:35" x14ac:dyDescent="0.25">
      <c r="D81" s="2" t="s">
        <v>582</v>
      </c>
      <c r="E81" s="108">
        <f>COUNTIF(טבלה2[יצרן],טבלה4[[#This Row],[יצרן]])</f>
        <v>10</v>
      </c>
      <c r="F81" s="109">
        <f>AVERAGEIF(טבלה2[יצרן],טבלה4[[#This Row],[יצרן]],טבלה2[גיל הרכב])</f>
        <v>6.3</v>
      </c>
      <c r="Q81">
        <v>2039261</v>
      </c>
      <c r="R81">
        <v>588</v>
      </c>
      <c r="S81" t="s">
        <v>111</v>
      </c>
      <c r="T81" t="s">
        <v>112</v>
      </c>
      <c r="U81" t="s">
        <v>113</v>
      </c>
      <c r="W81">
        <v>2007</v>
      </c>
      <c r="X81" s="1">
        <f>2025-טבלה2[[#This Row],[שנת יצור]]</f>
        <v>18</v>
      </c>
      <c r="Y81" s="39">
        <v>45496</v>
      </c>
      <c r="Z81" s="39">
        <v>45825</v>
      </c>
      <c r="AA81" t="s">
        <v>116</v>
      </c>
      <c r="AB81" t="s">
        <v>117</v>
      </c>
      <c r="AC81" s="1">
        <f>LEN(טבלה2[[#This Row],[מספר רכב]])</f>
        <v>7</v>
      </c>
      <c r="AD81" s="1" t="str">
        <f>RIGHT(טבלה2[[#This Row],[מספר רכב]],טבלה2[[#This Row],[ספרות בצדדים]])</f>
        <v>61</v>
      </c>
      <c r="AE81" s="1" t="str">
        <f>MID(טבלה2[[#This Row],[מספר רכב]],טבלה2[[#This Row],[ספרות בצדדים]]+1,טבלה2[[#This Row],[ספרות באמצע]])</f>
        <v>392</v>
      </c>
      <c r="AF81" s="1" t="str">
        <f>MID(טבלה2[[#This Row],[מספר רכב]],1,טבלה2[[#This Row],[ספרות בצדדים]])</f>
        <v>20</v>
      </c>
      <c r="AG81" s="1" t="str">
        <f>CONCATENATE(טבלה2[[#This Row],[חלק שמאלי]],"-",טבלה2[[#This Row],[אמצע]],"-",טבלה2[[#This Row],[חלק ימני]])</f>
        <v>20-392-61</v>
      </c>
      <c r="AH81">
        <f>IF(טבלה2[[#This Row],[מספר ספרות]]=7,3,2)</f>
        <v>3</v>
      </c>
      <c r="AI81">
        <f>IF(טבלה2[[#This Row],[מספר ספרות]]=7,2,3)</f>
        <v>2</v>
      </c>
    </row>
    <row r="82" spans="4:35" x14ac:dyDescent="0.25">
      <c r="D82" s="2" t="s">
        <v>594</v>
      </c>
      <c r="E82" s="108">
        <f>COUNTIF(טבלה2[יצרן],טבלה4[[#This Row],[יצרן]])</f>
        <v>5</v>
      </c>
      <c r="F82" s="109">
        <f>AVERAGEIF(טבלה2[יצרן],טבלה4[[#This Row],[יצרן]],טבלה2[גיל הרכב])</f>
        <v>18.399999999999999</v>
      </c>
      <c r="Q82">
        <v>1685861</v>
      </c>
      <c r="R82">
        <v>734</v>
      </c>
      <c r="S82" t="s">
        <v>139</v>
      </c>
      <c r="T82" t="s">
        <v>207</v>
      </c>
      <c r="U82" t="s">
        <v>208</v>
      </c>
      <c r="W82">
        <v>2007</v>
      </c>
      <c r="X82" s="1">
        <f>2025-טבלה2[[#This Row],[שנת יצור]]</f>
        <v>18</v>
      </c>
      <c r="Y82" s="39">
        <v>45431</v>
      </c>
      <c r="Z82" s="39">
        <v>45793</v>
      </c>
      <c r="AA82" t="s">
        <v>116</v>
      </c>
      <c r="AB82" t="s">
        <v>141</v>
      </c>
      <c r="AC82" s="1">
        <f>LEN(טבלה2[[#This Row],[מספר רכב]])</f>
        <v>7</v>
      </c>
      <c r="AD82" s="1" t="str">
        <f>RIGHT(טבלה2[[#This Row],[מספר רכב]],טבלה2[[#This Row],[ספרות בצדדים]])</f>
        <v>61</v>
      </c>
      <c r="AE82" s="1" t="str">
        <f>MID(טבלה2[[#This Row],[מספר רכב]],טבלה2[[#This Row],[ספרות בצדדים]]+1,טבלה2[[#This Row],[ספרות באמצע]])</f>
        <v>858</v>
      </c>
      <c r="AF82" s="1" t="str">
        <f>MID(טבלה2[[#This Row],[מספר רכב]],1,טבלה2[[#This Row],[ספרות בצדדים]])</f>
        <v>16</v>
      </c>
      <c r="AG82" s="1" t="str">
        <f>CONCATENATE(טבלה2[[#This Row],[חלק שמאלי]],"-",טבלה2[[#This Row],[אמצע]],"-",טבלה2[[#This Row],[חלק ימני]])</f>
        <v>16-858-61</v>
      </c>
      <c r="AH82">
        <f>IF(טבלה2[[#This Row],[מספר ספרות]]=7,3,2)</f>
        <v>3</v>
      </c>
      <c r="AI82">
        <f>IF(טבלה2[[#This Row],[מספר ספרות]]=7,2,3)</f>
        <v>2</v>
      </c>
    </row>
    <row r="83" spans="4:35" x14ac:dyDescent="0.25">
      <c r="D83" s="2" t="s">
        <v>605</v>
      </c>
      <c r="E83" s="108">
        <f>COUNTIF(טבלה2[יצרן],טבלה4[[#This Row],[יצרן]])</f>
        <v>5</v>
      </c>
      <c r="F83" s="109">
        <f>AVERAGEIF(טבלה2[יצרן],טבלה4[[#This Row],[יצרן]],טבלה2[גיל הרכב])</f>
        <v>10.4</v>
      </c>
      <c r="Q83">
        <v>3883913</v>
      </c>
      <c r="R83">
        <v>588</v>
      </c>
      <c r="S83" t="s">
        <v>111</v>
      </c>
      <c r="T83" t="s">
        <v>112</v>
      </c>
      <c r="U83" t="s">
        <v>113</v>
      </c>
      <c r="W83">
        <v>2006</v>
      </c>
      <c r="X83" s="1">
        <f>2025-טבלה2[[#This Row],[שנת יצור]]</f>
        <v>19</v>
      </c>
      <c r="Y83" s="39">
        <v>45656</v>
      </c>
      <c r="Z83" s="39">
        <v>46018</v>
      </c>
      <c r="AA83" t="s">
        <v>120</v>
      </c>
      <c r="AB83" t="s">
        <v>115</v>
      </c>
      <c r="AC83" s="1">
        <f>LEN(טבלה2[[#This Row],[מספר רכב]])</f>
        <v>7</v>
      </c>
      <c r="AD83" s="1" t="str">
        <f>RIGHT(טבלה2[[#This Row],[מספר רכב]],טבלה2[[#This Row],[ספרות בצדדים]])</f>
        <v>13</v>
      </c>
      <c r="AE83" s="1" t="str">
        <f>MID(טבלה2[[#This Row],[מספר רכב]],טבלה2[[#This Row],[ספרות בצדדים]]+1,טבלה2[[#This Row],[ספרות באמצע]])</f>
        <v>839</v>
      </c>
      <c r="AF83" s="1" t="str">
        <f>MID(טבלה2[[#This Row],[מספר רכב]],1,טבלה2[[#This Row],[ספרות בצדדים]])</f>
        <v>38</v>
      </c>
      <c r="AG83" s="1" t="str">
        <f>CONCATENATE(טבלה2[[#This Row],[חלק שמאלי]],"-",טבלה2[[#This Row],[אמצע]],"-",טבלה2[[#This Row],[חלק ימני]])</f>
        <v>38-839-13</v>
      </c>
      <c r="AH83">
        <f>IF(טבלה2[[#This Row],[מספר ספרות]]=7,3,2)</f>
        <v>3</v>
      </c>
      <c r="AI83">
        <f>IF(טבלה2[[#This Row],[מספר ספרות]]=7,2,3)</f>
        <v>2</v>
      </c>
    </row>
    <row r="84" spans="4:35" x14ac:dyDescent="0.25">
      <c r="D84" s="2" t="s">
        <v>625</v>
      </c>
      <c r="E84" s="108">
        <f>COUNTIF(טבלה2[יצרן],טבלה4[[#This Row],[יצרן]])</f>
        <v>3</v>
      </c>
      <c r="F84" s="109">
        <f>AVERAGEIF(טבלה2[יצרן],טבלה4[[#This Row],[יצרן]],טבלה2[גיל הרכב])</f>
        <v>10</v>
      </c>
      <c r="Q84">
        <v>7944057</v>
      </c>
      <c r="R84">
        <v>588</v>
      </c>
      <c r="S84" t="s">
        <v>111</v>
      </c>
      <c r="T84" t="s">
        <v>112</v>
      </c>
      <c r="U84" t="s">
        <v>121</v>
      </c>
      <c r="W84">
        <v>2004</v>
      </c>
      <c r="X84" s="1">
        <f>2025-טבלה2[[#This Row],[שנת יצור]]</f>
        <v>21</v>
      </c>
      <c r="Y84" s="39">
        <v>45672</v>
      </c>
      <c r="Z84" s="39">
        <v>45816</v>
      </c>
      <c r="AA84" t="s">
        <v>118</v>
      </c>
      <c r="AB84" t="s">
        <v>115</v>
      </c>
      <c r="AC84" s="1">
        <f>LEN(טבלה2[[#This Row],[מספר רכב]])</f>
        <v>7</v>
      </c>
      <c r="AD84" s="1" t="str">
        <f>RIGHT(טבלה2[[#This Row],[מספר רכב]],טבלה2[[#This Row],[ספרות בצדדים]])</f>
        <v>57</v>
      </c>
      <c r="AE84" s="1" t="str">
        <f>MID(טבלה2[[#This Row],[מספר רכב]],טבלה2[[#This Row],[ספרות בצדדים]]+1,טבלה2[[#This Row],[ספרות באמצע]])</f>
        <v>440</v>
      </c>
      <c r="AF84" s="1" t="str">
        <f>MID(טבלה2[[#This Row],[מספר רכב]],1,טבלה2[[#This Row],[ספרות בצדדים]])</f>
        <v>79</v>
      </c>
      <c r="AG84" s="1" t="str">
        <f>CONCATENATE(טבלה2[[#This Row],[חלק שמאלי]],"-",טבלה2[[#This Row],[אמצע]],"-",טבלה2[[#This Row],[חלק ימני]])</f>
        <v>79-440-57</v>
      </c>
      <c r="AH84">
        <f>IF(טבלה2[[#This Row],[מספר ספרות]]=7,3,2)</f>
        <v>3</v>
      </c>
      <c r="AI84">
        <f>IF(טבלה2[[#This Row],[מספר ספרות]]=7,2,3)</f>
        <v>2</v>
      </c>
    </row>
    <row r="85" spans="4:35" x14ac:dyDescent="0.25">
      <c r="D85" s="2" t="s">
        <v>635</v>
      </c>
      <c r="E85" s="108">
        <f>COUNTIF(טבלה2[יצרן],טבלה4[[#This Row],[יצרן]])</f>
        <v>1</v>
      </c>
      <c r="F85" s="109">
        <f>AVERAGEIF(טבלה2[יצרן],טבלה4[[#This Row],[יצרן]],טבלה2[גיל הרכב])</f>
        <v>12</v>
      </c>
      <c r="Q85">
        <v>6591935</v>
      </c>
      <c r="R85">
        <v>588</v>
      </c>
      <c r="S85" t="s">
        <v>111</v>
      </c>
      <c r="T85" t="s">
        <v>135</v>
      </c>
      <c r="U85" t="s">
        <v>194</v>
      </c>
      <c r="W85">
        <v>2001</v>
      </c>
      <c r="X85" s="1">
        <f>2025-טבלה2[[#This Row],[שנת יצור]]</f>
        <v>24</v>
      </c>
      <c r="Y85" s="39">
        <v>45302</v>
      </c>
      <c r="Z85" s="39">
        <v>45489</v>
      </c>
      <c r="AA85" t="s">
        <v>122</v>
      </c>
      <c r="AB85" t="s">
        <v>209</v>
      </c>
      <c r="AC85" s="1">
        <f>LEN(טבלה2[[#This Row],[מספר רכב]])</f>
        <v>7</v>
      </c>
      <c r="AD85" s="1" t="str">
        <f>RIGHT(טבלה2[[#This Row],[מספר רכב]],טבלה2[[#This Row],[ספרות בצדדים]])</f>
        <v>35</v>
      </c>
      <c r="AE85" s="1" t="str">
        <f>MID(טבלה2[[#This Row],[מספר רכב]],טבלה2[[#This Row],[ספרות בצדדים]]+1,טבלה2[[#This Row],[ספרות באמצע]])</f>
        <v>919</v>
      </c>
      <c r="AF85" s="1" t="str">
        <f>MID(טבלה2[[#This Row],[מספר רכב]],1,טבלה2[[#This Row],[ספרות בצדדים]])</f>
        <v>65</v>
      </c>
      <c r="AG85" s="1" t="str">
        <f>CONCATENATE(טבלה2[[#This Row],[חלק שמאלי]],"-",טבלה2[[#This Row],[אמצע]],"-",טבלה2[[#This Row],[חלק ימני]])</f>
        <v>65-919-35</v>
      </c>
      <c r="AH85">
        <f>IF(טבלה2[[#This Row],[מספר ספרות]]=7,3,2)</f>
        <v>3</v>
      </c>
      <c r="AI85">
        <f>IF(טבלה2[[#This Row],[מספר ספרות]]=7,2,3)</f>
        <v>2</v>
      </c>
    </row>
    <row r="86" spans="4:35" x14ac:dyDescent="0.25">
      <c r="D86" s="2" t="s">
        <v>644</v>
      </c>
      <c r="E86" s="108">
        <f>COUNTIF(טבלה2[יצרן],טבלה4[[#This Row],[יצרן]])</f>
        <v>1</v>
      </c>
      <c r="F86" s="109">
        <f>AVERAGEIF(טבלה2[יצרן],טבלה4[[#This Row],[יצרן]],טבלה2[גיל הרכב])</f>
        <v>8</v>
      </c>
      <c r="Q86">
        <v>5848816</v>
      </c>
      <c r="R86">
        <v>143</v>
      </c>
      <c r="S86" t="s">
        <v>210</v>
      </c>
      <c r="T86" t="s">
        <v>211</v>
      </c>
      <c r="W86">
        <v>2007</v>
      </c>
      <c r="X86" s="1">
        <f>2025-טבלה2[[#This Row],[שנת יצור]]</f>
        <v>18</v>
      </c>
      <c r="Y86" s="39">
        <v>45482</v>
      </c>
      <c r="Z86" s="39">
        <v>45834</v>
      </c>
      <c r="AA86" t="s">
        <v>184</v>
      </c>
      <c r="AB86" t="s">
        <v>212</v>
      </c>
      <c r="AC86" s="1">
        <f>LEN(טבלה2[[#This Row],[מספר רכב]])</f>
        <v>7</v>
      </c>
      <c r="AD86" s="1" t="str">
        <f>RIGHT(טבלה2[[#This Row],[מספר רכב]],טבלה2[[#This Row],[ספרות בצדדים]])</f>
        <v>16</v>
      </c>
      <c r="AE86" s="1" t="str">
        <f>MID(טבלה2[[#This Row],[מספר רכב]],טבלה2[[#This Row],[ספרות בצדדים]]+1,טבלה2[[#This Row],[ספרות באמצע]])</f>
        <v>488</v>
      </c>
      <c r="AF86" s="1" t="str">
        <f>MID(טבלה2[[#This Row],[מספר רכב]],1,טבלה2[[#This Row],[ספרות בצדדים]])</f>
        <v>58</v>
      </c>
      <c r="AG86" s="1" t="str">
        <f>CONCATENATE(טבלה2[[#This Row],[חלק שמאלי]],"-",טבלה2[[#This Row],[אמצע]],"-",טבלה2[[#This Row],[חלק ימני]])</f>
        <v>58-488-16</v>
      </c>
      <c r="AH86">
        <f>IF(טבלה2[[#This Row],[מספר ספרות]]=7,3,2)</f>
        <v>3</v>
      </c>
      <c r="AI86">
        <f>IF(טבלה2[[#This Row],[מספר ספרות]]=7,2,3)</f>
        <v>2</v>
      </c>
    </row>
    <row r="87" spans="4:35" x14ac:dyDescent="0.25">
      <c r="D87" s="2" t="s">
        <v>665</v>
      </c>
      <c r="E87" s="108">
        <f>COUNTIF(טבלה2[יצרן],טבלה4[[#This Row],[יצרן]])</f>
        <v>1</v>
      </c>
      <c r="F87" s="109">
        <f>AVERAGEIF(טבלה2[יצרן],טבלה4[[#This Row],[יצרן]],טבלה2[גיל הרכב])</f>
        <v>1</v>
      </c>
      <c r="Q87">
        <v>2836165</v>
      </c>
      <c r="R87">
        <v>961</v>
      </c>
      <c r="S87" t="s">
        <v>213</v>
      </c>
      <c r="T87" t="s">
        <v>214</v>
      </c>
      <c r="U87" t="s">
        <v>215</v>
      </c>
      <c r="V87">
        <v>15</v>
      </c>
      <c r="W87">
        <v>2008</v>
      </c>
      <c r="X87" s="1">
        <f>2025-טבלה2[[#This Row],[שנת יצור]]</f>
        <v>17</v>
      </c>
      <c r="Y87" s="39">
        <v>45334</v>
      </c>
      <c r="Z87" s="39">
        <v>45707</v>
      </c>
      <c r="AA87" t="s">
        <v>216</v>
      </c>
      <c r="AB87" t="s">
        <v>217</v>
      </c>
      <c r="AC87" s="1">
        <f>LEN(טבלה2[[#This Row],[מספר רכב]])</f>
        <v>7</v>
      </c>
      <c r="AD87" s="1" t="str">
        <f>RIGHT(טבלה2[[#This Row],[מספר רכב]],טבלה2[[#This Row],[ספרות בצדדים]])</f>
        <v>65</v>
      </c>
      <c r="AE87" s="1" t="str">
        <f>MID(טבלה2[[#This Row],[מספר רכב]],טבלה2[[#This Row],[ספרות בצדדים]]+1,טבלה2[[#This Row],[ספרות באמצע]])</f>
        <v>361</v>
      </c>
      <c r="AF87" s="1" t="str">
        <f>MID(טבלה2[[#This Row],[מספר רכב]],1,טבלה2[[#This Row],[ספרות בצדדים]])</f>
        <v>28</v>
      </c>
      <c r="AG87" s="1" t="str">
        <f>CONCATENATE(טבלה2[[#This Row],[חלק שמאלי]],"-",טבלה2[[#This Row],[אמצע]],"-",טבלה2[[#This Row],[חלק ימני]])</f>
        <v>28-361-65</v>
      </c>
      <c r="AH87">
        <f>IF(טבלה2[[#This Row],[מספר ספרות]]=7,3,2)</f>
        <v>3</v>
      </c>
      <c r="AI87">
        <f>IF(טבלה2[[#This Row],[מספר ספרות]]=7,2,3)</f>
        <v>2</v>
      </c>
    </row>
    <row r="88" spans="4:35" x14ac:dyDescent="0.25">
      <c r="D88" s="2" t="s">
        <v>676</v>
      </c>
      <c r="E88" s="108">
        <f>COUNTIF(טבלה2[יצרן],טבלה4[[#This Row],[יצרן]])</f>
        <v>3</v>
      </c>
      <c r="F88" s="109">
        <f>AVERAGEIF(טבלה2[יצרן],טבלה4[[#This Row],[יצרן]],טבלה2[גיל הרכב])</f>
        <v>14.666666666666666</v>
      </c>
      <c r="Q88">
        <v>5123563</v>
      </c>
      <c r="R88">
        <v>734</v>
      </c>
      <c r="S88" t="s">
        <v>139</v>
      </c>
      <c r="T88" t="s">
        <v>207</v>
      </c>
      <c r="U88" t="s">
        <v>208</v>
      </c>
      <c r="W88">
        <v>2008</v>
      </c>
      <c r="X88" s="1">
        <f>2025-טבלה2[[#This Row],[שנת יצור]]</f>
        <v>17</v>
      </c>
      <c r="Y88" s="39">
        <v>45534</v>
      </c>
      <c r="Z88" s="39">
        <v>45831</v>
      </c>
      <c r="AA88" t="s">
        <v>218</v>
      </c>
      <c r="AB88" t="s">
        <v>141</v>
      </c>
      <c r="AC88" s="1">
        <f>LEN(טבלה2[[#This Row],[מספר רכב]])</f>
        <v>7</v>
      </c>
      <c r="AD88" s="1" t="str">
        <f>RIGHT(טבלה2[[#This Row],[מספר רכב]],טבלה2[[#This Row],[ספרות בצדדים]])</f>
        <v>63</v>
      </c>
      <c r="AE88" s="1" t="str">
        <f>MID(טבלה2[[#This Row],[מספר רכב]],טבלה2[[#This Row],[ספרות בצדדים]]+1,טבלה2[[#This Row],[ספרות באמצע]])</f>
        <v>235</v>
      </c>
      <c r="AF88" s="1" t="str">
        <f>MID(טבלה2[[#This Row],[מספר רכב]],1,טבלה2[[#This Row],[ספרות בצדדים]])</f>
        <v>51</v>
      </c>
      <c r="AG88" s="1" t="str">
        <f>CONCATENATE(טבלה2[[#This Row],[חלק שמאלי]],"-",טבלה2[[#This Row],[אמצע]],"-",טבלה2[[#This Row],[חלק ימני]])</f>
        <v>51-235-63</v>
      </c>
      <c r="AH88">
        <f>IF(טבלה2[[#This Row],[מספר ספרות]]=7,3,2)</f>
        <v>3</v>
      </c>
      <c r="AI88">
        <f>IF(טבלה2[[#This Row],[מספר ספרות]]=7,2,3)</f>
        <v>2</v>
      </c>
    </row>
    <row r="89" spans="4:35" x14ac:dyDescent="0.25">
      <c r="D89" s="2" t="s">
        <v>779</v>
      </c>
      <c r="E89" s="108">
        <f>COUNTIF(טבלה2[יצרן],טבלה4[[#This Row],[יצרן]])</f>
        <v>1</v>
      </c>
      <c r="F89" s="109">
        <f>AVERAGEIF(טבלה2[יצרן],טבלה4[[#This Row],[יצרן]],טבלה2[גיל הרכב])</f>
        <v>1</v>
      </c>
      <c r="Q89">
        <v>9674829</v>
      </c>
      <c r="R89">
        <v>588</v>
      </c>
      <c r="S89" t="s">
        <v>111</v>
      </c>
      <c r="T89" t="s">
        <v>142</v>
      </c>
      <c r="U89" t="s">
        <v>136</v>
      </c>
      <c r="W89">
        <v>2001</v>
      </c>
      <c r="X89" s="1">
        <f>2025-טבלה2[[#This Row],[שנת יצור]]</f>
        <v>24</v>
      </c>
      <c r="Y89" s="39">
        <v>45695</v>
      </c>
      <c r="Z89" s="39">
        <v>45868</v>
      </c>
      <c r="AA89" t="s">
        <v>119</v>
      </c>
      <c r="AB89" t="s">
        <v>143</v>
      </c>
      <c r="AC89" s="1">
        <f>LEN(טבלה2[[#This Row],[מספר רכב]])</f>
        <v>7</v>
      </c>
      <c r="AD89" s="1" t="str">
        <f>RIGHT(טבלה2[[#This Row],[מספר רכב]],טבלה2[[#This Row],[ספרות בצדדים]])</f>
        <v>29</v>
      </c>
      <c r="AE89" s="1" t="str">
        <f>MID(טבלה2[[#This Row],[מספר רכב]],טבלה2[[#This Row],[ספרות בצדדים]]+1,טבלה2[[#This Row],[ספרות באמצע]])</f>
        <v>748</v>
      </c>
      <c r="AF89" s="1" t="str">
        <f>MID(טבלה2[[#This Row],[מספר רכב]],1,טבלה2[[#This Row],[ספרות בצדדים]])</f>
        <v>96</v>
      </c>
      <c r="AG89" s="1" t="str">
        <f>CONCATENATE(טבלה2[[#This Row],[חלק שמאלי]],"-",טבלה2[[#This Row],[אמצע]],"-",טבלה2[[#This Row],[חלק ימני]])</f>
        <v>96-748-29</v>
      </c>
      <c r="AH89">
        <f>IF(טבלה2[[#This Row],[מספר ספרות]]=7,3,2)</f>
        <v>3</v>
      </c>
      <c r="AI89">
        <f>IF(טבלה2[[#This Row],[מספר ספרות]]=7,2,3)</f>
        <v>2</v>
      </c>
    </row>
    <row r="90" spans="4:35" x14ac:dyDescent="0.25">
      <c r="D90" s="2" t="s">
        <v>783</v>
      </c>
      <c r="E90" s="108">
        <f>COUNTIF(טבלה2[יצרן],טבלה4[[#This Row],[יצרן]])</f>
        <v>2</v>
      </c>
      <c r="F90" s="109">
        <f>AVERAGEIF(טבלה2[יצרן],טבלה4[[#This Row],[יצרן]],טבלה2[גיל הרכב])</f>
        <v>3.5</v>
      </c>
      <c r="Q90">
        <v>3636562</v>
      </c>
      <c r="R90">
        <v>588</v>
      </c>
      <c r="S90" t="s">
        <v>111</v>
      </c>
      <c r="T90" t="s">
        <v>112</v>
      </c>
      <c r="U90" t="s">
        <v>113</v>
      </c>
      <c r="W90">
        <v>2007</v>
      </c>
      <c r="X90" s="1">
        <f>2025-טבלה2[[#This Row],[שנת יצור]]</f>
        <v>18</v>
      </c>
      <c r="Y90" s="39">
        <v>45267</v>
      </c>
      <c r="Z90" s="39">
        <v>45622</v>
      </c>
      <c r="AA90" t="s">
        <v>119</v>
      </c>
      <c r="AB90" t="s">
        <v>117</v>
      </c>
      <c r="AC90" s="1">
        <f>LEN(טבלה2[[#This Row],[מספר רכב]])</f>
        <v>7</v>
      </c>
      <c r="AD90" s="1" t="str">
        <f>RIGHT(טבלה2[[#This Row],[מספר רכב]],טבלה2[[#This Row],[ספרות בצדדים]])</f>
        <v>62</v>
      </c>
      <c r="AE90" s="1" t="str">
        <f>MID(טבלה2[[#This Row],[מספר רכב]],טבלה2[[#This Row],[ספרות בצדדים]]+1,טבלה2[[#This Row],[ספרות באמצע]])</f>
        <v>365</v>
      </c>
      <c r="AF90" s="1" t="str">
        <f>MID(טבלה2[[#This Row],[מספר רכב]],1,טבלה2[[#This Row],[ספרות בצדדים]])</f>
        <v>36</v>
      </c>
      <c r="AG90" s="1" t="str">
        <f>CONCATENATE(טבלה2[[#This Row],[חלק שמאלי]],"-",טבלה2[[#This Row],[אמצע]],"-",טבלה2[[#This Row],[חלק ימני]])</f>
        <v>36-365-62</v>
      </c>
      <c r="AH90">
        <f>IF(טבלה2[[#This Row],[מספר ספרות]]=7,3,2)</f>
        <v>3</v>
      </c>
      <c r="AI90">
        <f>IF(טבלה2[[#This Row],[מספר ספרות]]=7,2,3)</f>
        <v>2</v>
      </c>
    </row>
    <row r="91" spans="4:35" x14ac:dyDescent="0.25">
      <c r="D91" s="2" t="s">
        <v>840</v>
      </c>
      <c r="E91" s="108">
        <f>COUNTIF(טבלה2[יצרן],טבלה4[[#This Row],[יצרן]])</f>
        <v>3</v>
      </c>
      <c r="F91" s="109">
        <f>AVERAGEIF(טבלה2[יצרן],טבלה4[[#This Row],[יצרן]],טבלה2[גיל הרכב])</f>
        <v>12.333333333333334</v>
      </c>
      <c r="Q91">
        <v>9046962</v>
      </c>
      <c r="R91">
        <v>724</v>
      </c>
      <c r="S91" t="s">
        <v>203</v>
      </c>
      <c r="T91" t="s">
        <v>219</v>
      </c>
      <c r="U91" t="s">
        <v>220</v>
      </c>
      <c r="V91">
        <v>15</v>
      </c>
      <c r="W91">
        <v>2008</v>
      </c>
      <c r="X91" s="1">
        <f>2025-טבלה2[[#This Row],[שנת יצור]]</f>
        <v>17</v>
      </c>
      <c r="Y91" s="39">
        <v>45448</v>
      </c>
      <c r="Z91" s="39">
        <v>45818</v>
      </c>
      <c r="AA91" t="s">
        <v>221</v>
      </c>
      <c r="AB91" t="s">
        <v>222</v>
      </c>
      <c r="AC91" s="1">
        <f>LEN(טבלה2[[#This Row],[מספר רכב]])</f>
        <v>7</v>
      </c>
      <c r="AD91" s="1" t="str">
        <f>RIGHT(טבלה2[[#This Row],[מספר רכב]],טבלה2[[#This Row],[ספרות בצדדים]])</f>
        <v>62</v>
      </c>
      <c r="AE91" s="1" t="str">
        <f>MID(טבלה2[[#This Row],[מספר רכב]],טבלה2[[#This Row],[ספרות בצדדים]]+1,טבלה2[[#This Row],[ספרות באמצע]])</f>
        <v>469</v>
      </c>
      <c r="AF91" s="1" t="str">
        <f>MID(טבלה2[[#This Row],[מספר רכב]],1,טבלה2[[#This Row],[ספרות בצדדים]])</f>
        <v>90</v>
      </c>
      <c r="AG91" s="1" t="str">
        <f>CONCATENATE(טבלה2[[#This Row],[חלק שמאלי]],"-",טבלה2[[#This Row],[אמצע]],"-",טבלה2[[#This Row],[חלק ימני]])</f>
        <v>90-469-62</v>
      </c>
      <c r="AH91">
        <f>IF(טבלה2[[#This Row],[מספר ספרות]]=7,3,2)</f>
        <v>3</v>
      </c>
      <c r="AI91">
        <f>IF(טבלה2[[#This Row],[מספר ספרות]]=7,2,3)</f>
        <v>2</v>
      </c>
    </row>
    <row r="92" spans="4:35" x14ac:dyDescent="0.25">
      <c r="D92" s="2" t="s">
        <v>886</v>
      </c>
      <c r="E92" s="108">
        <f>COUNTIF(טבלה2[יצרן],טבלה4[[#This Row],[יצרן]])</f>
        <v>1</v>
      </c>
      <c r="F92" s="109">
        <f>AVERAGEIF(טבלה2[יצרן],טבלה4[[#This Row],[יצרן]],טבלה2[גיל הרכב])</f>
        <v>20</v>
      </c>
      <c r="Q92">
        <v>6329863</v>
      </c>
      <c r="R92">
        <v>312</v>
      </c>
      <c r="S92" t="s">
        <v>153</v>
      </c>
      <c r="T92" t="s">
        <v>223</v>
      </c>
      <c r="U92" t="s">
        <v>201</v>
      </c>
      <c r="W92">
        <v>2007</v>
      </c>
      <c r="X92" s="1">
        <f>2025-טבלה2[[#This Row],[שנת יצור]]</f>
        <v>18</v>
      </c>
      <c r="Y92" s="39">
        <v>45581</v>
      </c>
      <c r="Z92" s="39">
        <v>45894</v>
      </c>
      <c r="AA92" t="s">
        <v>156</v>
      </c>
      <c r="AB92" t="s">
        <v>152</v>
      </c>
      <c r="AC92" s="1">
        <f>LEN(טבלה2[[#This Row],[מספר רכב]])</f>
        <v>7</v>
      </c>
      <c r="AD92" s="1" t="str">
        <f>RIGHT(טבלה2[[#This Row],[מספר רכב]],טבלה2[[#This Row],[ספרות בצדדים]])</f>
        <v>63</v>
      </c>
      <c r="AE92" s="1" t="str">
        <f>MID(טבלה2[[#This Row],[מספר רכב]],טבלה2[[#This Row],[ספרות בצדדים]]+1,טבלה2[[#This Row],[ספרות באמצע]])</f>
        <v>298</v>
      </c>
      <c r="AF92" s="1" t="str">
        <f>MID(טבלה2[[#This Row],[מספר רכב]],1,טבלה2[[#This Row],[ספרות בצדדים]])</f>
        <v>63</v>
      </c>
      <c r="AG92" s="1" t="str">
        <f>CONCATENATE(טבלה2[[#This Row],[חלק שמאלי]],"-",טבלה2[[#This Row],[אמצע]],"-",טבלה2[[#This Row],[חלק ימני]])</f>
        <v>63-298-63</v>
      </c>
      <c r="AH92">
        <f>IF(טבלה2[[#This Row],[מספר ספרות]]=7,3,2)</f>
        <v>3</v>
      </c>
      <c r="AI92">
        <f>IF(טבלה2[[#This Row],[מספר ספרות]]=7,2,3)</f>
        <v>2</v>
      </c>
    </row>
    <row r="93" spans="4:35" x14ac:dyDescent="0.25">
      <c r="D93" s="2" t="s">
        <v>896</v>
      </c>
      <c r="E93" s="108">
        <f>COUNTIF(טבלה2[יצרן],טבלה4[[#This Row],[יצרן]])</f>
        <v>1</v>
      </c>
      <c r="F93" s="109">
        <f>AVERAGEIF(טבלה2[יצרן],טבלה4[[#This Row],[יצרן]],טבלה2[גיל הרכב])</f>
        <v>7</v>
      </c>
      <c r="Q93">
        <v>6988851</v>
      </c>
      <c r="R93">
        <v>588</v>
      </c>
      <c r="S93" t="s">
        <v>111</v>
      </c>
      <c r="T93" t="s">
        <v>135</v>
      </c>
      <c r="U93" t="s">
        <v>194</v>
      </c>
      <c r="W93">
        <v>2004</v>
      </c>
      <c r="X93" s="1">
        <f>2025-טבלה2[[#This Row],[שנת יצור]]</f>
        <v>21</v>
      </c>
      <c r="Y93" s="39">
        <v>45442</v>
      </c>
      <c r="Z93" s="39">
        <v>45487</v>
      </c>
      <c r="AA93" t="s">
        <v>120</v>
      </c>
      <c r="AB93" t="s">
        <v>137</v>
      </c>
      <c r="AC93" s="1">
        <f>LEN(טבלה2[[#This Row],[מספר רכב]])</f>
        <v>7</v>
      </c>
      <c r="AD93" s="1" t="str">
        <f>RIGHT(טבלה2[[#This Row],[מספר רכב]],טבלה2[[#This Row],[ספרות בצדדים]])</f>
        <v>51</v>
      </c>
      <c r="AE93" s="1" t="str">
        <f>MID(טבלה2[[#This Row],[מספר רכב]],טבלה2[[#This Row],[ספרות בצדדים]]+1,טבלה2[[#This Row],[ספרות באמצע]])</f>
        <v>888</v>
      </c>
      <c r="AF93" s="1" t="str">
        <f>MID(טבלה2[[#This Row],[מספר רכב]],1,טבלה2[[#This Row],[ספרות בצדדים]])</f>
        <v>69</v>
      </c>
      <c r="AG93" s="1" t="str">
        <f>CONCATENATE(טבלה2[[#This Row],[חלק שמאלי]],"-",טבלה2[[#This Row],[אמצע]],"-",טבלה2[[#This Row],[חלק ימני]])</f>
        <v>69-888-51</v>
      </c>
      <c r="AH93">
        <f>IF(טבלה2[[#This Row],[מספר ספרות]]=7,3,2)</f>
        <v>3</v>
      </c>
      <c r="AI93">
        <f>IF(טבלה2[[#This Row],[מספר ספרות]]=7,2,3)</f>
        <v>2</v>
      </c>
    </row>
    <row r="94" spans="4:35" x14ac:dyDescent="0.25">
      <c r="D94" s="2" t="s">
        <v>917</v>
      </c>
      <c r="E94" s="108">
        <f>COUNTIF(טבלה2[יצרן],טבלה4[[#This Row],[יצרן]])</f>
        <v>1</v>
      </c>
      <c r="F94" s="109">
        <f>AVERAGEIF(טבלה2[יצרן],טבלה4[[#This Row],[יצרן]],טבלה2[גיל הרכב])</f>
        <v>27</v>
      </c>
      <c r="Q94">
        <v>3422762</v>
      </c>
      <c r="R94">
        <v>588</v>
      </c>
      <c r="S94" t="s">
        <v>111</v>
      </c>
      <c r="T94" t="s">
        <v>112</v>
      </c>
      <c r="U94" t="s">
        <v>121</v>
      </c>
      <c r="W94">
        <v>2007</v>
      </c>
      <c r="X94" s="1">
        <f>2025-טבלה2[[#This Row],[שנת יצור]]</f>
        <v>18</v>
      </c>
      <c r="Y94" s="39">
        <v>45216</v>
      </c>
      <c r="Z94" s="39">
        <v>45595</v>
      </c>
      <c r="AA94" t="s">
        <v>120</v>
      </c>
      <c r="AB94" t="s">
        <v>115</v>
      </c>
      <c r="AC94" s="1">
        <f>LEN(טבלה2[[#This Row],[מספר רכב]])</f>
        <v>7</v>
      </c>
      <c r="AD94" s="1" t="str">
        <f>RIGHT(טבלה2[[#This Row],[מספר רכב]],טבלה2[[#This Row],[ספרות בצדדים]])</f>
        <v>62</v>
      </c>
      <c r="AE94" s="1" t="str">
        <f>MID(טבלה2[[#This Row],[מספר רכב]],טבלה2[[#This Row],[ספרות בצדדים]]+1,טבלה2[[#This Row],[ספרות באמצע]])</f>
        <v>227</v>
      </c>
      <c r="AF94" s="1" t="str">
        <f>MID(טבלה2[[#This Row],[מספר רכב]],1,טבלה2[[#This Row],[ספרות בצדדים]])</f>
        <v>34</v>
      </c>
      <c r="AG94" s="1" t="str">
        <f>CONCATENATE(טבלה2[[#This Row],[חלק שמאלי]],"-",טבלה2[[#This Row],[אמצע]],"-",טבלה2[[#This Row],[חלק ימני]])</f>
        <v>34-227-62</v>
      </c>
      <c r="AH94">
        <f>IF(טבלה2[[#This Row],[מספר ספרות]]=7,3,2)</f>
        <v>3</v>
      </c>
      <c r="AI94">
        <f>IF(טבלה2[[#This Row],[מספר ספרות]]=7,2,3)</f>
        <v>2</v>
      </c>
    </row>
    <row r="95" spans="4:35" x14ac:dyDescent="0.25">
      <c r="D95" s="2" t="s">
        <v>931</v>
      </c>
      <c r="E95" s="108">
        <f>COUNTIF(טבלה2[יצרן],טבלה4[[#This Row],[יצרן]])</f>
        <v>2</v>
      </c>
      <c r="F95" s="109">
        <f>AVERAGEIF(טבלה2[יצרן],טבלה4[[#This Row],[יצרן]],טבלה2[גיל הרכב])</f>
        <v>22</v>
      </c>
      <c r="Q95">
        <v>6448058</v>
      </c>
      <c r="R95">
        <v>588</v>
      </c>
      <c r="S95" t="s">
        <v>111</v>
      </c>
      <c r="T95" t="s">
        <v>112</v>
      </c>
      <c r="U95" t="s">
        <v>113</v>
      </c>
      <c r="W95">
        <v>2005</v>
      </c>
      <c r="X95" s="1">
        <f>2025-טבלה2[[#This Row],[שנת יצור]]</f>
        <v>20</v>
      </c>
      <c r="Y95" s="39">
        <v>45184</v>
      </c>
      <c r="Z95" s="39">
        <v>45562</v>
      </c>
      <c r="AA95" t="s">
        <v>114</v>
      </c>
      <c r="AB95" t="s">
        <v>115</v>
      </c>
      <c r="AC95" s="1">
        <f>LEN(טבלה2[[#This Row],[מספר רכב]])</f>
        <v>7</v>
      </c>
      <c r="AD95" s="1" t="str">
        <f>RIGHT(טבלה2[[#This Row],[מספר רכב]],טבלה2[[#This Row],[ספרות בצדדים]])</f>
        <v>58</v>
      </c>
      <c r="AE95" s="1" t="str">
        <f>MID(טבלה2[[#This Row],[מספר רכב]],טבלה2[[#This Row],[ספרות בצדדים]]+1,טבלה2[[#This Row],[ספרות באמצע]])</f>
        <v>480</v>
      </c>
      <c r="AF95" s="1" t="str">
        <f>MID(טבלה2[[#This Row],[מספר רכב]],1,טבלה2[[#This Row],[ספרות בצדדים]])</f>
        <v>64</v>
      </c>
      <c r="AG95" s="1" t="str">
        <f>CONCATENATE(טבלה2[[#This Row],[חלק שמאלי]],"-",טבלה2[[#This Row],[אמצע]],"-",טבלה2[[#This Row],[חלק ימני]])</f>
        <v>64-480-58</v>
      </c>
      <c r="AH95">
        <f>IF(טבלה2[[#This Row],[מספר ספרות]]=7,3,2)</f>
        <v>3</v>
      </c>
      <c r="AI95">
        <f>IF(טבלה2[[#This Row],[מספר ספרות]]=7,2,3)</f>
        <v>2</v>
      </c>
    </row>
    <row r="96" spans="4:35" x14ac:dyDescent="0.25">
      <c r="D96" s="2" t="s">
        <v>946</v>
      </c>
      <c r="E96" s="108">
        <f>COUNTIF(טבלה2[יצרן],טבלה4[[#This Row],[יצרן]])</f>
        <v>1</v>
      </c>
      <c r="F96" s="109">
        <f>AVERAGEIF(טבלה2[יצרן],טבלה4[[#This Row],[יצרן]],טבלה2[גיל הרכב])</f>
        <v>8</v>
      </c>
      <c r="Q96">
        <v>7023050</v>
      </c>
      <c r="R96">
        <v>588</v>
      </c>
      <c r="S96" t="s">
        <v>111</v>
      </c>
      <c r="T96" t="s">
        <v>135</v>
      </c>
      <c r="U96" t="s">
        <v>136</v>
      </c>
      <c r="W96">
        <v>2003</v>
      </c>
      <c r="X96" s="1">
        <f>2025-טבלה2[[#This Row],[שנת יצור]]</f>
        <v>22</v>
      </c>
      <c r="Y96" s="39">
        <v>45403</v>
      </c>
      <c r="Z96" s="39">
        <v>45577</v>
      </c>
      <c r="AA96" t="s">
        <v>116</v>
      </c>
      <c r="AB96" t="s">
        <v>137</v>
      </c>
      <c r="AC96" s="1">
        <f>LEN(טבלה2[[#This Row],[מספר רכב]])</f>
        <v>7</v>
      </c>
      <c r="AD96" s="1" t="str">
        <f>RIGHT(טבלה2[[#This Row],[מספר רכב]],טבלה2[[#This Row],[ספרות בצדדים]])</f>
        <v>50</v>
      </c>
      <c r="AE96" s="1" t="str">
        <f>MID(טבלה2[[#This Row],[מספר רכב]],טבלה2[[#This Row],[ספרות בצדדים]]+1,טבלה2[[#This Row],[ספרות באמצע]])</f>
        <v>230</v>
      </c>
      <c r="AF96" s="1" t="str">
        <f>MID(טבלה2[[#This Row],[מספר רכב]],1,טבלה2[[#This Row],[ספרות בצדדים]])</f>
        <v>70</v>
      </c>
      <c r="AG96" s="1" t="str">
        <f>CONCATENATE(טבלה2[[#This Row],[חלק שמאלי]],"-",טבלה2[[#This Row],[אמצע]],"-",טבלה2[[#This Row],[חלק ימני]])</f>
        <v>70-230-50</v>
      </c>
      <c r="AH96">
        <f>IF(טבלה2[[#This Row],[מספר ספרות]]=7,3,2)</f>
        <v>3</v>
      </c>
      <c r="AI96">
        <f>IF(טבלה2[[#This Row],[מספר ספרות]]=7,2,3)</f>
        <v>2</v>
      </c>
    </row>
    <row r="97" spans="4:35" x14ac:dyDescent="0.25">
      <c r="D97" s="2" t="s">
        <v>950</v>
      </c>
      <c r="E97" s="108">
        <f>COUNTIF(טבלה2[יצרן],טבלה4[[#This Row],[יצרן]])</f>
        <v>1</v>
      </c>
      <c r="F97" s="109">
        <f>AVERAGEIF(טבלה2[יצרן],טבלה4[[#This Row],[יצרן]],טבלה2[גיל הרכב])</f>
        <v>12</v>
      </c>
      <c r="Q97">
        <v>4894714</v>
      </c>
      <c r="R97">
        <v>588</v>
      </c>
      <c r="S97" t="s">
        <v>111</v>
      </c>
      <c r="T97" t="s">
        <v>112</v>
      </c>
      <c r="U97" t="s">
        <v>121</v>
      </c>
      <c r="W97">
        <v>2006</v>
      </c>
      <c r="X97" s="1">
        <f>2025-טבלה2[[#This Row],[שנת יצור]]</f>
        <v>19</v>
      </c>
      <c r="Y97" s="39">
        <v>45550</v>
      </c>
      <c r="Z97" s="39">
        <v>45864</v>
      </c>
      <c r="AA97" t="s">
        <v>116</v>
      </c>
      <c r="AB97" t="s">
        <v>115</v>
      </c>
      <c r="AC97" s="1">
        <f>LEN(טבלה2[[#This Row],[מספר רכב]])</f>
        <v>7</v>
      </c>
      <c r="AD97" s="1" t="str">
        <f>RIGHT(טבלה2[[#This Row],[מספר רכב]],טבלה2[[#This Row],[ספרות בצדדים]])</f>
        <v>14</v>
      </c>
      <c r="AE97" s="1" t="str">
        <f>MID(טבלה2[[#This Row],[מספר רכב]],טבלה2[[#This Row],[ספרות בצדדים]]+1,טבלה2[[#This Row],[ספרות באמצע]])</f>
        <v>947</v>
      </c>
      <c r="AF97" s="1" t="str">
        <f>MID(טבלה2[[#This Row],[מספר רכב]],1,טבלה2[[#This Row],[ספרות בצדדים]])</f>
        <v>48</v>
      </c>
      <c r="AG97" s="1" t="str">
        <f>CONCATENATE(טבלה2[[#This Row],[חלק שמאלי]],"-",טבלה2[[#This Row],[אמצע]],"-",טבלה2[[#This Row],[חלק ימני]])</f>
        <v>48-947-14</v>
      </c>
      <c r="AH97">
        <f>IF(טבלה2[[#This Row],[מספר ספרות]]=7,3,2)</f>
        <v>3</v>
      </c>
      <c r="AI97">
        <f>IF(טבלה2[[#This Row],[מספר ספרות]]=7,2,3)</f>
        <v>2</v>
      </c>
    </row>
    <row r="98" spans="4:35" x14ac:dyDescent="0.25">
      <c r="D98" s="2" t="s">
        <v>996</v>
      </c>
      <c r="E98" s="108">
        <f>COUNTIF(טבלה2[יצרן],טבלה4[[#This Row],[יצרן]])</f>
        <v>1</v>
      </c>
      <c r="F98" s="109">
        <f>AVERAGEIF(טבלה2[יצרן],טבלה4[[#This Row],[יצרן]],טבלה2[גיל הרכב])</f>
        <v>6</v>
      </c>
      <c r="Q98">
        <v>6281614</v>
      </c>
      <c r="R98">
        <v>588</v>
      </c>
      <c r="S98" t="s">
        <v>111</v>
      </c>
      <c r="T98" t="s">
        <v>112</v>
      </c>
      <c r="U98" t="s">
        <v>121</v>
      </c>
      <c r="W98">
        <v>2006</v>
      </c>
      <c r="X98" s="1">
        <f>2025-טבלה2[[#This Row],[שנת יצור]]</f>
        <v>19</v>
      </c>
      <c r="Y98" s="39">
        <v>45554</v>
      </c>
      <c r="Z98" s="39">
        <v>45898</v>
      </c>
      <c r="AA98" t="s">
        <v>120</v>
      </c>
      <c r="AB98" t="s">
        <v>115</v>
      </c>
      <c r="AC98" s="1">
        <f>LEN(טבלה2[[#This Row],[מספר רכב]])</f>
        <v>7</v>
      </c>
      <c r="AD98" s="1" t="str">
        <f>RIGHT(טבלה2[[#This Row],[מספר רכב]],טבלה2[[#This Row],[ספרות בצדדים]])</f>
        <v>14</v>
      </c>
      <c r="AE98" s="1" t="str">
        <f>MID(טבלה2[[#This Row],[מספר רכב]],טבלה2[[#This Row],[ספרות בצדדים]]+1,טבלה2[[#This Row],[ספרות באמצע]])</f>
        <v>816</v>
      </c>
      <c r="AF98" s="1" t="str">
        <f>MID(טבלה2[[#This Row],[מספר רכב]],1,טבלה2[[#This Row],[ספרות בצדדים]])</f>
        <v>62</v>
      </c>
      <c r="AG98" s="1" t="str">
        <f>CONCATENATE(טבלה2[[#This Row],[חלק שמאלי]],"-",טבלה2[[#This Row],[אמצע]],"-",טבלה2[[#This Row],[חלק ימני]])</f>
        <v>62-816-14</v>
      </c>
      <c r="AH98">
        <f>IF(טבלה2[[#This Row],[מספר ספרות]]=7,3,2)</f>
        <v>3</v>
      </c>
      <c r="AI98">
        <f>IF(טבלה2[[#This Row],[מספר ספרות]]=7,2,3)</f>
        <v>2</v>
      </c>
    </row>
    <row r="99" spans="4:35" x14ac:dyDescent="0.25">
      <c r="D99" s="2" t="s">
        <v>1000</v>
      </c>
      <c r="E99" s="108">
        <f>COUNTIF(טבלה2[יצרן],טבלה4[[#This Row],[יצרן]])</f>
        <v>1</v>
      </c>
      <c r="F99" s="109">
        <f>AVERAGEIF(טבלה2[יצרן],טבלה4[[#This Row],[יצרן]],טבלה2[גיל הרכב])</f>
        <v>22</v>
      </c>
      <c r="Q99">
        <v>6798463</v>
      </c>
      <c r="R99">
        <v>588</v>
      </c>
      <c r="S99" t="s">
        <v>111</v>
      </c>
      <c r="T99" t="s">
        <v>112</v>
      </c>
      <c r="U99" t="s">
        <v>113</v>
      </c>
      <c r="V99">
        <v>15</v>
      </c>
      <c r="W99">
        <v>2008</v>
      </c>
      <c r="X99" s="1">
        <f>2025-טבלה2[[#This Row],[שנת יצור]]</f>
        <v>17</v>
      </c>
      <c r="Y99" s="39">
        <v>45691</v>
      </c>
      <c r="Z99" s="39">
        <v>45832</v>
      </c>
      <c r="AA99" t="s">
        <v>116</v>
      </c>
      <c r="AB99" t="s">
        <v>117</v>
      </c>
      <c r="AC99" s="1">
        <f>LEN(טבלה2[[#This Row],[מספר רכב]])</f>
        <v>7</v>
      </c>
      <c r="AD99" s="1" t="str">
        <f>RIGHT(טבלה2[[#This Row],[מספר רכב]],טבלה2[[#This Row],[ספרות בצדדים]])</f>
        <v>63</v>
      </c>
      <c r="AE99" s="1" t="str">
        <f>MID(טבלה2[[#This Row],[מספר רכב]],טבלה2[[#This Row],[ספרות בצדדים]]+1,טבלה2[[#This Row],[ספרות באמצע]])</f>
        <v>984</v>
      </c>
      <c r="AF99" s="1" t="str">
        <f>MID(טבלה2[[#This Row],[מספר רכב]],1,טבלה2[[#This Row],[ספרות בצדדים]])</f>
        <v>67</v>
      </c>
      <c r="AG99" s="1" t="str">
        <f>CONCATENATE(טבלה2[[#This Row],[חלק שמאלי]],"-",טבלה2[[#This Row],[אמצע]],"-",טבלה2[[#This Row],[חלק ימני]])</f>
        <v>67-984-63</v>
      </c>
      <c r="AH99">
        <f>IF(טבלה2[[#This Row],[מספר ספרות]]=7,3,2)</f>
        <v>3</v>
      </c>
      <c r="AI99">
        <f>IF(טבלה2[[#This Row],[מספר ספרות]]=7,2,3)</f>
        <v>2</v>
      </c>
    </row>
    <row r="100" spans="4:35" x14ac:dyDescent="0.25">
      <c r="D100" s="2" t="s">
        <v>1009</v>
      </c>
      <c r="E100" s="108">
        <f>COUNTIF(טבלה2[יצרן],טבלה4[[#This Row],[יצרן]])</f>
        <v>1</v>
      </c>
      <c r="F100" s="109">
        <f>AVERAGEIF(טבלה2[יצרן],טבלה4[[#This Row],[יצרן]],טבלה2[גיל הרכב])</f>
        <v>13</v>
      </c>
      <c r="Q100">
        <v>6711323</v>
      </c>
      <c r="R100">
        <v>312</v>
      </c>
      <c r="S100" t="s">
        <v>153</v>
      </c>
      <c r="T100" t="s">
        <v>224</v>
      </c>
      <c r="U100" t="s">
        <v>151</v>
      </c>
      <c r="W100">
        <v>2000</v>
      </c>
      <c r="X100" s="1">
        <f>2025-טבלה2[[#This Row],[שנת יצור]]</f>
        <v>25</v>
      </c>
      <c r="Y100" s="39">
        <v>45445</v>
      </c>
      <c r="Z100" s="39">
        <v>45626</v>
      </c>
      <c r="AA100" t="s">
        <v>116</v>
      </c>
      <c r="AB100" t="s">
        <v>225</v>
      </c>
      <c r="AC100" s="1">
        <f>LEN(טבלה2[[#This Row],[מספר רכב]])</f>
        <v>7</v>
      </c>
      <c r="AD100" s="1" t="str">
        <f>RIGHT(טבלה2[[#This Row],[מספר רכב]],טבלה2[[#This Row],[ספרות בצדדים]])</f>
        <v>23</v>
      </c>
      <c r="AE100" s="1" t="str">
        <f>MID(טבלה2[[#This Row],[מספר רכב]],טבלה2[[#This Row],[ספרות בצדדים]]+1,טבלה2[[#This Row],[ספרות באמצע]])</f>
        <v>113</v>
      </c>
      <c r="AF100" s="1" t="str">
        <f>MID(טבלה2[[#This Row],[מספר רכב]],1,טבלה2[[#This Row],[ספרות בצדדים]])</f>
        <v>67</v>
      </c>
      <c r="AG100" s="1" t="str">
        <f>CONCATENATE(טבלה2[[#This Row],[חלק שמאלי]],"-",טבלה2[[#This Row],[אמצע]],"-",טבלה2[[#This Row],[חלק ימני]])</f>
        <v>67-113-23</v>
      </c>
      <c r="AH100">
        <f>IF(טבלה2[[#This Row],[מספר ספרות]]=7,3,2)</f>
        <v>3</v>
      </c>
      <c r="AI100">
        <f>IF(טבלה2[[#This Row],[מספר ספרות]]=7,2,3)</f>
        <v>2</v>
      </c>
    </row>
    <row r="101" spans="4:35" x14ac:dyDescent="0.25">
      <c r="D101" s="2" t="s">
        <v>1031</v>
      </c>
      <c r="E101" s="108">
        <f>COUNTIF(טבלה2[יצרן],טבלה4[[#This Row],[יצרן]])</f>
        <v>1</v>
      </c>
      <c r="F101" s="109">
        <f>AVERAGEIF(טבלה2[יצרן],טבלה4[[#This Row],[יצרן]],טבלה2[גיל הרכב])</f>
        <v>9</v>
      </c>
      <c r="Q101">
        <v>1083660</v>
      </c>
      <c r="R101">
        <v>413</v>
      </c>
      <c r="S101" t="s">
        <v>123</v>
      </c>
      <c r="T101" t="s">
        <v>179</v>
      </c>
      <c r="U101" t="s">
        <v>158</v>
      </c>
      <c r="W101">
        <v>2006</v>
      </c>
      <c r="X101" s="1">
        <f>2025-טבלה2[[#This Row],[שנת יצור]]</f>
        <v>19</v>
      </c>
      <c r="Y101" s="39">
        <v>45668</v>
      </c>
      <c r="Z101" s="39">
        <v>46012</v>
      </c>
      <c r="AA101" t="s">
        <v>119</v>
      </c>
      <c r="AB101" t="s">
        <v>127</v>
      </c>
      <c r="AC101" s="1">
        <f>LEN(טבלה2[[#This Row],[מספר רכב]])</f>
        <v>7</v>
      </c>
      <c r="AD101" s="1" t="str">
        <f>RIGHT(טבלה2[[#This Row],[מספר רכב]],טבלה2[[#This Row],[ספרות בצדדים]])</f>
        <v>60</v>
      </c>
      <c r="AE101" s="1" t="str">
        <f>MID(טבלה2[[#This Row],[מספר רכב]],טבלה2[[#This Row],[ספרות בצדדים]]+1,טבלה2[[#This Row],[ספרות באמצע]])</f>
        <v>836</v>
      </c>
      <c r="AF101" s="1" t="str">
        <f>MID(טבלה2[[#This Row],[מספר רכב]],1,טבלה2[[#This Row],[ספרות בצדדים]])</f>
        <v>10</v>
      </c>
      <c r="AG101" s="1" t="str">
        <f>CONCATENATE(טבלה2[[#This Row],[חלק שמאלי]],"-",טבלה2[[#This Row],[אמצע]],"-",טבלה2[[#This Row],[חלק ימני]])</f>
        <v>10-836-60</v>
      </c>
      <c r="AH101">
        <f>IF(טבלה2[[#This Row],[מספר ספרות]]=7,3,2)</f>
        <v>3</v>
      </c>
      <c r="AI101">
        <f>IF(טבלה2[[#This Row],[מספר ספרות]]=7,2,3)</f>
        <v>2</v>
      </c>
    </row>
    <row r="102" spans="4:35" x14ac:dyDescent="0.25">
      <c r="D102" s="2" t="s">
        <v>1034</v>
      </c>
      <c r="E102" s="108">
        <f>COUNTIF(טבלה2[יצרן],טבלה4[[#This Row],[יצרן]])</f>
        <v>1</v>
      </c>
      <c r="F102" s="109">
        <f>AVERAGEIF(טבלה2[יצרן],טבלה4[[#This Row],[יצרן]],טבלה2[גיל הרכב])</f>
        <v>4</v>
      </c>
      <c r="Q102">
        <v>7827462</v>
      </c>
      <c r="R102">
        <v>588</v>
      </c>
      <c r="S102" t="s">
        <v>111</v>
      </c>
      <c r="T102" t="s">
        <v>112</v>
      </c>
      <c r="U102" t="s">
        <v>113</v>
      </c>
      <c r="V102">
        <v>15</v>
      </c>
      <c r="W102">
        <v>2007</v>
      </c>
      <c r="X102" s="1">
        <f>2025-טבלה2[[#This Row],[שנת יצור]]</f>
        <v>18</v>
      </c>
      <c r="Y102" s="39">
        <v>45699</v>
      </c>
      <c r="Z102" s="39">
        <v>46094</v>
      </c>
      <c r="AA102" t="s">
        <v>122</v>
      </c>
      <c r="AB102" t="s">
        <v>117</v>
      </c>
      <c r="AC102" s="1">
        <f>LEN(טבלה2[[#This Row],[מספר רכב]])</f>
        <v>7</v>
      </c>
      <c r="AD102" s="1" t="str">
        <f>RIGHT(טבלה2[[#This Row],[מספר רכב]],טבלה2[[#This Row],[ספרות בצדדים]])</f>
        <v>62</v>
      </c>
      <c r="AE102" s="1" t="str">
        <f>MID(טבלה2[[#This Row],[מספר רכב]],טבלה2[[#This Row],[ספרות בצדדים]]+1,טבלה2[[#This Row],[ספרות באמצע]])</f>
        <v>274</v>
      </c>
      <c r="AF102" s="1" t="str">
        <f>MID(טבלה2[[#This Row],[מספר רכב]],1,טבלה2[[#This Row],[ספרות בצדדים]])</f>
        <v>78</v>
      </c>
      <c r="AG102" s="1" t="str">
        <f>CONCATENATE(טבלה2[[#This Row],[חלק שמאלי]],"-",טבלה2[[#This Row],[אמצע]],"-",טבלה2[[#This Row],[חלק ימני]])</f>
        <v>78-274-62</v>
      </c>
      <c r="AH102">
        <f>IF(טבלה2[[#This Row],[מספר ספרות]]=7,3,2)</f>
        <v>3</v>
      </c>
      <c r="AI102">
        <f>IF(טבלה2[[#This Row],[מספר ספרות]]=7,2,3)</f>
        <v>2</v>
      </c>
    </row>
    <row r="103" spans="4:35" x14ac:dyDescent="0.25">
      <c r="D103" s="2" t="s">
        <v>1039</v>
      </c>
      <c r="E103" s="108">
        <f>COUNTIF(טבלה2[יצרן],טבלה4[[#This Row],[יצרן]])</f>
        <v>1</v>
      </c>
      <c r="F103" s="109">
        <f>AVERAGEIF(טבלה2[יצרן],טבלה4[[#This Row],[יצרן]],טבלה2[גיל הרכב])</f>
        <v>6</v>
      </c>
      <c r="Q103">
        <v>4664014</v>
      </c>
      <c r="R103">
        <v>588</v>
      </c>
      <c r="S103" t="s">
        <v>111</v>
      </c>
      <c r="T103" t="s">
        <v>112</v>
      </c>
      <c r="U103" t="s">
        <v>113</v>
      </c>
      <c r="W103">
        <v>2006</v>
      </c>
      <c r="X103" s="1">
        <f>2025-טבלה2[[#This Row],[שנת יצור]]</f>
        <v>19</v>
      </c>
      <c r="Y103" s="39">
        <v>45481</v>
      </c>
      <c r="Z103" s="39">
        <v>45837</v>
      </c>
      <c r="AA103" t="s">
        <v>120</v>
      </c>
      <c r="AB103" t="s">
        <v>115</v>
      </c>
      <c r="AC103" s="1">
        <f>LEN(טבלה2[[#This Row],[מספר רכב]])</f>
        <v>7</v>
      </c>
      <c r="AD103" s="1" t="str">
        <f>RIGHT(טבלה2[[#This Row],[מספר רכב]],טבלה2[[#This Row],[ספרות בצדדים]])</f>
        <v>14</v>
      </c>
      <c r="AE103" s="1" t="str">
        <f>MID(טבלה2[[#This Row],[מספר רכב]],טבלה2[[#This Row],[ספרות בצדדים]]+1,טבלה2[[#This Row],[ספרות באמצע]])</f>
        <v>640</v>
      </c>
      <c r="AF103" s="1" t="str">
        <f>MID(טבלה2[[#This Row],[מספר רכב]],1,טבלה2[[#This Row],[ספרות בצדדים]])</f>
        <v>46</v>
      </c>
      <c r="AG103" s="1" t="str">
        <f>CONCATENATE(טבלה2[[#This Row],[חלק שמאלי]],"-",טבלה2[[#This Row],[אמצע]],"-",טבלה2[[#This Row],[חלק ימני]])</f>
        <v>46-640-14</v>
      </c>
      <c r="AH103">
        <f>IF(טבלה2[[#This Row],[מספר ספרות]]=7,3,2)</f>
        <v>3</v>
      </c>
      <c r="AI103">
        <f>IF(טבלה2[[#This Row],[מספר ספרות]]=7,2,3)</f>
        <v>2</v>
      </c>
    </row>
    <row r="104" spans="4:35" x14ac:dyDescent="0.25">
      <c r="D104" s="2" t="s">
        <v>1062</v>
      </c>
      <c r="E104" s="108">
        <f>COUNTIF(טבלה2[יצרן],טבלה4[[#This Row],[יצרן]])</f>
        <v>1</v>
      </c>
      <c r="F104" s="109">
        <f>AVERAGEIF(טבלה2[יצרן],טבלה4[[#This Row],[יצרן]],טבלה2[גיל הרכב])</f>
        <v>3</v>
      </c>
      <c r="Q104">
        <v>2288266</v>
      </c>
      <c r="R104">
        <v>845</v>
      </c>
      <c r="S104" t="s">
        <v>226</v>
      </c>
      <c r="T104" t="s">
        <v>227</v>
      </c>
      <c r="U104" t="s">
        <v>228</v>
      </c>
      <c r="W104">
        <v>2008</v>
      </c>
      <c r="X104" s="1">
        <f>2025-טבלה2[[#This Row],[שנת יצור]]</f>
        <v>17</v>
      </c>
      <c r="Y104" s="39">
        <v>45354</v>
      </c>
      <c r="Z104" s="39">
        <v>45711</v>
      </c>
      <c r="AA104" t="s">
        <v>229</v>
      </c>
      <c r="AB104" t="s">
        <v>230</v>
      </c>
      <c r="AC104" s="1">
        <f>LEN(טבלה2[[#This Row],[מספר רכב]])</f>
        <v>7</v>
      </c>
      <c r="AD104" s="1" t="str">
        <f>RIGHT(טבלה2[[#This Row],[מספר רכב]],טבלה2[[#This Row],[ספרות בצדדים]])</f>
        <v>66</v>
      </c>
      <c r="AE104" s="1" t="str">
        <f>MID(טבלה2[[#This Row],[מספר רכב]],טבלה2[[#This Row],[ספרות בצדדים]]+1,טבלה2[[#This Row],[ספרות באמצע]])</f>
        <v>882</v>
      </c>
      <c r="AF104" s="1" t="str">
        <f>MID(טבלה2[[#This Row],[מספר רכב]],1,טבלה2[[#This Row],[ספרות בצדדים]])</f>
        <v>22</v>
      </c>
      <c r="AG104" s="1" t="str">
        <f>CONCATENATE(טבלה2[[#This Row],[חלק שמאלי]],"-",טבלה2[[#This Row],[אמצע]],"-",טבלה2[[#This Row],[חלק ימני]])</f>
        <v>22-882-66</v>
      </c>
      <c r="AH104">
        <f>IF(טבלה2[[#This Row],[מספר ספרות]]=7,3,2)</f>
        <v>3</v>
      </c>
      <c r="AI104">
        <f>IF(טבלה2[[#This Row],[מספר ספרות]]=7,2,3)</f>
        <v>2</v>
      </c>
    </row>
    <row r="105" spans="4:35" x14ac:dyDescent="0.25">
      <c r="Q105">
        <v>3660675</v>
      </c>
      <c r="R105">
        <v>751</v>
      </c>
      <c r="S105" t="s">
        <v>231</v>
      </c>
      <c r="T105" t="s">
        <v>232</v>
      </c>
      <c r="U105" t="s">
        <v>201</v>
      </c>
      <c r="V105">
        <v>15</v>
      </c>
      <c r="W105">
        <v>2011</v>
      </c>
      <c r="X105" s="1">
        <f>2025-טבלה2[[#This Row],[שנת יצור]]</f>
        <v>14</v>
      </c>
      <c r="Y105" s="39">
        <v>45288</v>
      </c>
      <c r="Z105" s="39">
        <v>45616</v>
      </c>
      <c r="AA105" t="s">
        <v>233</v>
      </c>
      <c r="AB105" t="s">
        <v>234</v>
      </c>
      <c r="AC105" s="1">
        <f>LEN(טבלה2[[#This Row],[מספר רכב]])</f>
        <v>7</v>
      </c>
      <c r="AD105" s="1" t="str">
        <f>RIGHT(טבלה2[[#This Row],[מספר רכב]],טבלה2[[#This Row],[ספרות בצדדים]])</f>
        <v>75</v>
      </c>
      <c r="AE105" s="1" t="str">
        <f>MID(טבלה2[[#This Row],[מספר רכב]],טבלה2[[#This Row],[ספרות בצדדים]]+1,טבלה2[[#This Row],[ספרות באמצע]])</f>
        <v>606</v>
      </c>
      <c r="AF105" s="1" t="str">
        <f>MID(טבלה2[[#This Row],[מספר רכב]],1,טבלה2[[#This Row],[ספרות בצדדים]])</f>
        <v>36</v>
      </c>
      <c r="AG105" s="1" t="str">
        <f>CONCATENATE(טבלה2[[#This Row],[חלק שמאלי]],"-",טבלה2[[#This Row],[אמצע]],"-",טבלה2[[#This Row],[חלק ימני]])</f>
        <v>36-606-75</v>
      </c>
      <c r="AH105">
        <f>IF(טבלה2[[#This Row],[מספר ספרות]]=7,3,2)</f>
        <v>3</v>
      </c>
      <c r="AI105">
        <f>IF(טבלה2[[#This Row],[מספר ספרות]]=7,2,3)</f>
        <v>2</v>
      </c>
    </row>
    <row r="106" spans="4:35" x14ac:dyDescent="0.25">
      <c r="Q106">
        <v>7667565</v>
      </c>
      <c r="R106">
        <v>588</v>
      </c>
      <c r="S106" t="s">
        <v>111</v>
      </c>
      <c r="T106" t="s">
        <v>112</v>
      </c>
      <c r="U106" t="s">
        <v>113</v>
      </c>
      <c r="V106">
        <v>15</v>
      </c>
      <c r="W106">
        <v>2008</v>
      </c>
      <c r="X106" s="1">
        <f>2025-טבלה2[[#This Row],[שנת יצור]]</f>
        <v>17</v>
      </c>
      <c r="Y106" s="39">
        <v>45606</v>
      </c>
      <c r="Z106" s="39">
        <v>45922</v>
      </c>
      <c r="AA106" t="s">
        <v>118</v>
      </c>
      <c r="AB106" t="s">
        <v>117</v>
      </c>
      <c r="AC106" s="1">
        <f>LEN(טבלה2[[#This Row],[מספר רכב]])</f>
        <v>7</v>
      </c>
      <c r="AD106" s="1" t="str">
        <f>RIGHT(טבלה2[[#This Row],[מספר רכב]],טבלה2[[#This Row],[ספרות בצדדים]])</f>
        <v>65</v>
      </c>
      <c r="AE106" s="1" t="str">
        <f>MID(טבלה2[[#This Row],[מספר רכב]],טבלה2[[#This Row],[ספרות בצדדים]]+1,טבלה2[[#This Row],[ספרות באמצע]])</f>
        <v>675</v>
      </c>
      <c r="AF106" s="1" t="str">
        <f>MID(טבלה2[[#This Row],[מספר רכב]],1,טבלה2[[#This Row],[ספרות בצדדים]])</f>
        <v>76</v>
      </c>
      <c r="AG106" s="1" t="str">
        <f>CONCATENATE(טבלה2[[#This Row],[חלק שמאלי]],"-",טבלה2[[#This Row],[אמצע]],"-",טבלה2[[#This Row],[חלק ימני]])</f>
        <v>76-675-65</v>
      </c>
      <c r="AH106">
        <f>IF(טבלה2[[#This Row],[מספר ספרות]]=7,3,2)</f>
        <v>3</v>
      </c>
      <c r="AI106">
        <f>IF(טבלה2[[#This Row],[מספר ספרות]]=7,2,3)</f>
        <v>2</v>
      </c>
    </row>
    <row r="107" spans="4:35" x14ac:dyDescent="0.25">
      <c r="Q107">
        <v>8483714</v>
      </c>
      <c r="R107">
        <v>590</v>
      </c>
      <c r="S107" t="s">
        <v>235</v>
      </c>
      <c r="T107" t="s">
        <v>236</v>
      </c>
      <c r="U107" t="s">
        <v>237</v>
      </c>
      <c r="W107">
        <v>2006</v>
      </c>
      <c r="X107" s="1">
        <f>2025-טבלה2[[#This Row],[שנת יצור]]</f>
        <v>19</v>
      </c>
      <c r="Y107" s="39">
        <v>45670</v>
      </c>
      <c r="Z107" s="39">
        <v>45959</v>
      </c>
      <c r="AA107" t="s">
        <v>116</v>
      </c>
      <c r="AB107" t="s">
        <v>238</v>
      </c>
      <c r="AC107" s="1">
        <f>LEN(טבלה2[[#This Row],[מספר רכב]])</f>
        <v>7</v>
      </c>
      <c r="AD107" s="1" t="str">
        <f>RIGHT(טבלה2[[#This Row],[מספר רכב]],טבלה2[[#This Row],[ספרות בצדדים]])</f>
        <v>14</v>
      </c>
      <c r="AE107" s="1" t="str">
        <f>MID(טבלה2[[#This Row],[מספר רכב]],טבלה2[[#This Row],[ספרות בצדדים]]+1,טבלה2[[#This Row],[ספרות באמצע]])</f>
        <v>837</v>
      </c>
      <c r="AF107" s="1" t="str">
        <f>MID(טבלה2[[#This Row],[מספר רכב]],1,טבלה2[[#This Row],[ספרות בצדדים]])</f>
        <v>84</v>
      </c>
      <c r="AG107" s="1" t="str">
        <f>CONCATENATE(טבלה2[[#This Row],[חלק שמאלי]],"-",טבלה2[[#This Row],[אמצע]],"-",טבלה2[[#This Row],[חלק ימני]])</f>
        <v>84-837-14</v>
      </c>
      <c r="AH107">
        <f>IF(טבלה2[[#This Row],[מספר ספרות]]=7,3,2)</f>
        <v>3</v>
      </c>
      <c r="AI107">
        <f>IF(טבלה2[[#This Row],[מספר ספרות]]=7,2,3)</f>
        <v>2</v>
      </c>
    </row>
    <row r="108" spans="4:35" x14ac:dyDescent="0.25">
      <c r="Q108">
        <v>5559460</v>
      </c>
      <c r="R108">
        <v>885</v>
      </c>
      <c r="S108" t="s">
        <v>239</v>
      </c>
      <c r="T108" t="s">
        <v>240</v>
      </c>
      <c r="U108" t="s">
        <v>151</v>
      </c>
      <c r="W108">
        <v>2008</v>
      </c>
      <c r="X108" s="1">
        <f>2025-טבלה2[[#This Row],[שנת יצור]]</f>
        <v>17</v>
      </c>
      <c r="Y108" s="39">
        <v>45124</v>
      </c>
      <c r="Z108" s="39">
        <v>45460</v>
      </c>
      <c r="AA108" t="s">
        <v>133</v>
      </c>
      <c r="AB108" t="s">
        <v>241</v>
      </c>
      <c r="AC108" s="1">
        <f>LEN(טבלה2[[#This Row],[מספר רכב]])</f>
        <v>7</v>
      </c>
      <c r="AD108" s="1" t="str">
        <f>RIGHT(טבלה2[[#This Row],[מספר רכב]],טבלה2[[#This Row],[ספרות בצדדים]])</f>
        <v>60</v>
      </c>
      <c r="AE108" s="1" t="str">
        <f>MID(טבלה2[[#This Row],[מספר רכב]],טבלה2[[#This Row],[ספרות בצדדים]]+1,טבלה2[[#This Row],[ספרות באמצע]])</f>
        <v>594</v>
      </c>
      <c r="AF108" s="1" t="str">
        <f>MID(טבלה2[[#This Row],[מספר רכב]],1,טבלה2[[#This Row],[ספרות בצדדים]])</f>
        <v>55</v>
      </c>
      <c r="AG108" s="1" t="str">
        <f>CONCATENATE(טבלה2[[#This Row],[חלק שמאלי]],"-",טבלה2[[#This Row],[אמצע]],"-",טבלה2[[#This Row],[חלק ימני]])</f>
        <v>55-594-60</v>
      </c>
      <c r="AH108">
        <f>IF(טבלה2[[#This Row],[מספר ספרות]]=7,3,2)</f>
        <v>3</v>
      </c>
      <c r="AI108">
        <f>IF(טבלה2[[#This Row],[מספר ספרות]]=7,2,3)</f>
        <v>2</v>
      </c>
    </row>
    <row r="109" spans="4:35" x14ac:dyDescent="0.25">
      <c r="Q109">
        <v>3650962</v>
      </c>
      <c r="R109">
        <v>734</v>
      </c>
      <c r="S109" t="s">
        <v>139</v>
      </c>
      <c r="T109" t="s">
        <v>242</v>
      </c>
      <c r="U109" t="s">
        <v>208</v>
      </c>
      <c r="W109">
        <v>2007</v>
      </c>
      <c r="X109" s="1">
        <f>2025-טבלה2[[#This Row],[שנת יצור]]</f>
        <v>18</v>
      </c>
      <c r="Y109" s="39">
        <v>45674</v>
      </c>
      <c r="Z109" s="39">
        <v>45987</v>
      </c>
      <c r="AA109" t="s">
        <v>116</v>
      </c>
      <c r="AB109" t="s">
        <v>141</v>
      </c>
      <c r="AC109" s="1">
        <f>LEN(טבלה2[[#This Row],[מספר רכב]])</f>
        <v>7</v>
      </c>
      <c r="AD109" s="1" t="str">
        <f>RIGHT(טבלה2[[#This Row],[מספר רכב]],טבלה2[[#This Row],[ספרות בצדדים]])</f>
        <v>62</v>
      </c>
      <c r="AE109" s="1" t="str">
        <f>MID(טבלה2[[#This Row],[מספר רכב]],טבלה2[[#This Row],[ספרות בצדדים]]+1,טבלה2[[#This Row],[ספרות באמצע]])</f>
        <v>509</v>
      </c>
      <c r="AF109" s="1" t="str">
        <f>MID(טבלה2[[#This Row],[מספר רכב]],1,טבלה2[[#This Row],[ספרות בצדדים]])</f>
        <v>36</v>
      </c>
      <c r="AG109" s="1" t="str">
        <f>CONCATENATE(טבלה2[[#This Row],[חלק שמאלי]],"-",טבלה2[[#This Row],[אמצע]],"-",טבלה2[[#This Row],[חלק ימני]])</f>
        <v>36-509-62</v>
      </c>
      <c r="AH109">
        <f>IF(טבלה2[[#This Row],[מספר ספרות]]=7,3,2)</f>
        <v>3</v>
      </c>
      <c r="AI109">
        <f>IF(טבלה2[[#This Row],[מספר ספרות]]=7,2,3)</f>
        <v>2</v>
      </c>
    </row>
    <row r="110" spans="4:35" x14ac:dyDescent="0.25">
      <c r="Q110">
        <v>4150166</v>
      </c>
      <c r="R110">
        <v>481</v>
      </c>
      <c r="S110" t="s">
        <v>165</v>
      </c>
      <c r="T110" t="s">
        <v>243</v>
      </c>
      <c r="U110" t="s">
        <v>198</v>
      </c>
      <c r="V110">
        <v>15</v>
      </c>
      <c r="W110">
        <v>2008</v>
      </c>
      <c r="X110" s="1">
        <f>2025-טבלה2[[#This Row],[שנת יצור]]</f>
        <v>17</v>
      </c>
      <c r="Y110" s="39">
        <v>45544</v>
      </c>
      <c r="Z110" s="39">
        <v>45927</v>
      </c>
      <c r="AA110" t="s">
        <v>116</v>
      </c>
      <c r="AB110" t="s">
        <v>200</v>
      </c>
      <c r="AC110" s="1">
        <f>LEN(טבלה2[[#This Row],[מספר רכב]])</f>
        <v>7</v>
      </c>
      <c r="AD110" s="1" t="str">
        <f>RIGHT(טבלה2[[#This Row],[מספר רכב]],טבלה2[[#This Row],[ספרות בצדדים]])</f>
        <v>66</v>
      </c>
      <c r="AE110" s="1" t="str">
        <f>MID(טבלה2[[#This Row],[מספר רכב]],טבלה2[[#This Row],[ספרות בצדדים]]+1,טבלה2[[#This Row],[ספרות באמצע]])</f>
        <v>501</v>
      </c>
      <c r="AF110" s="1" t="str">
        <f>MID(טבלה2[[#This Row],[מספר רכב]],1,טבלה2[[#This Row],[ספרות בצדדים]])</f>
        <v>41</v>
      </c>
      <c r="AG110" s="1" t="str">
        <f>CONCATENATE(טבלה2[[#This Row],[חלק שמאלי]],"-",טבלה2[[#This Row],[אמצע]],"-",טבלה2[[#This Row],[חלק ימני]])</f>
        <v>41-501-66</v>
      </c>
      <c r="AH110">
        <f>IF(טבלה2[[#This Row],[מספר ספרות]]=7,3,2)</f>
        <v>3</v>
      </c>
      <c r="AI110">
        <f>IF(טבלה2[[#This Row],[מספר ספרות]]=7,2,3)</f>
        <v>2</v>
      </c>
    </row>
    <row r="111" spans="4:35" x14ac:dyDescent="0.25">
      <c r="Q111">
        <v>1506250</v>
      </c>
      <c r="R111">
        <v>839</v>
      </c>
      <c r="S111" t="s">
        <v>244</v>
      </c>
      <c r="T111" t="s">
        <v>245</v>
      </c>
      <c r="U111" t="s">
        <v>125</v>
      </c>
      <c r="W111">
        <v>2003</v>
      </c>
      <c r="X111" s="1">
        <f>2025-טבלה2[[#This Row],[שנת יצור]]</f>
        <v>22</v>
      </c>
      <c r="Y111" s="39">
        <v>45635</v>
      </c>
      <c r="Z111" s="39">
        <v>45882</v>
      </c>
      <c r="AA111" t="s">
        <v>133</v>
      </c>
      <c r="AB111" t="s">
        <v>127</v>
      </c>
      <c r="AC111" s="1">
        <f>LEN(טבלה2[[#This Row],[מספר רכב]])</f>
        <v>7</v>
      </c>
      <c r="AD111" s="1" t="str">
        <f>RIGHT(טבלה2[[#This Row],[מספר רכב]],טבלה2[[#This Row],[ספרות בצדדים]])</f>
        <v>50</v>
      </c>
      <c r="AE111" s="1" t="str">
        <f>MID(טבלה2[[#This Row],[מספר רכב]],טבלה2[[#This Row],[ספרות בצדדים]]+1,טבלה2[[#This Row],[ספרות באמצע]])</f>
        <v>062</v>
      </c>
      <c r="AF111" s="1" t="str">
        <f>MID(טבלה2[[#This Row],[מספר רכב]],1,טבלה2[[#This Row],[ספרות בצדדים]])</f>
        <v>15</v>
      </c>
      <c r="AG111" s="1" t="str">
        <f>CONCATENATE(טבלה2[[#This Row],[חלק שמאלי]],"-",טבלה2[[#This Row],[אמצע]],"-",טבלה2[[#This Row],[חלק ימני]])</f>
        <v>15-062-50</v>
      </c>
      <c r="AH111">
        <f>IF(טבלה2[[#This Row],[מספר ספרות]]=7,3,2)</f>
        <v>3</v>
      </c>
      <c r="AI111">
        <f>IF(טבלה2[[#This Row],[מספר ספרות]]=7,2,3)</f>
        <v>2</v>
      </c>
    </row>
    <row r="112" spans="4:35" x14ac:dyDescent="0.25">
      <c r="Q112">
        <v>2492364</v>
      </c>
      <c r="R112">
        <v>590</v>
      </c>
      <c r="S112" t="s">
        <v>235</v>
      </c>
      <c r="T112" t="s">
        <v>236</v>
      </c>
      <c r="U112" t="s">
        <v>130</v>
      </c>
      <c r="V112">
        <v>15</v>
      </c>
      <c r="W112">
        <v>2008</v>
      </c>
      <c r="X112" s="1">
        <f>2025-טבלה2[[#This Row],[שנת יצור]]</f>
        <v>17</v>
      </c>
      <c r="Y112" s="39">
        <v>45527</v>
      </c>
      <c r="Z112" s="39">
        <v>45918</v>
      </c>
      <c r="AA112" t="s">
        <v>116</v>
      </c>
      <c r="AB112" t="s">
        <v>238</v>
      </c>
      <c r="AC112" s="1">
        <f>LEN(טבלה2[[#This Row],[מספר רכב]])</f>
        <v>7</v>
      </c>
      <c r="AD112" s="1" t="str">
        <f>RIGHT(טבלה2[[#This Row],[מספר רכב]],טבלה2[[#This Row],[ספרות בצדדים]])</f>
        <v>64</v>
      </c>
      <c r="AE112" s="1" t="str">
        <f>MID(טבלה2[[#This Row],[מספר רכב]],טבלה2[[#This Row],[ספרות בצדדים]]+1,טבלה2[[#This Row],[ספרות באמצע]])</f>
        <v>923</v>
      </c>
      <c r="AF112" s="1" t="str">
        <f>MID(טבלה2[[#This Row],[מספר רכב]],1,טבלה2[[#This Row],[ספרות בצדדים]])</f>
        <v>24</v>
      </c>
      <c r="AG112" s="1" t="str">
        <f>CONCATENATE(טבלה2[[#This Row],[חלק שמאלי]],"-",טבלה2[[#This Row],[אמצע]],"-",טבלה2[[#This Row],[חלק ימני]])</f>
        <v>24-923-64</v>
      </c>
      <c r="AH112">
        <f>IF(טבלה2[[#This Row],[מספר ספרות]]=7,3,2)</f>
        <v>3</v>
      </c>
      <c r="AI112">
        <f>IF(טבלה2[[#This Row],[מספר ספרות]]=7,2,3)</f>
        <v>2</v>
      </c>
    </row>
    <row r="113" spans="17:35" x14ac:dyDescent="0.25">
      <c r="Q113">
        <v>5811672</v>
      </c>
      <c r="R113">
        <v>253</v>
      </c>
      <c r="S113" t="s">
        <v>196</v>
      </c>
      <c r="T113" t="s">
        <v>243</v>
      </c>
      <c r="U113" t="s">
        <v>198</v>
      </c>
      <c r="V113">
        <v>15</v>
      </c>
      <c r="W113">
        <v>2010</v>
      </c>
      <c r="X113" s="1">
        <f>2025-טבלה2[[#This Row],[שנת יצור]]</f>
        <v>15</v>
      </c>
      <c r="Y113" s="39">
        <v>45680</v>
      </c>
      <c r="Z113" s="39">
        <v>46052</v>
      </c>
      <c r="AA113" t="s">
        <v>246</v>
      </c>
      <c r="AB113" t="s">
        <v>200</v>
      </c>
      <c r="AC113" s="1">
        <f>LEN(טבלה2[[#This Row],[מספר רכב]])</f>
        <v>7</v>
      </c>
      <c r="AD113" s="1" t="str">
        <f>RIGHT(טבלה2[[#This Row],[מספר רכב]],טבלה2[[#This Row],[ספרות בצדדים]])</f>
        <v>72</v>
      </c>
      <c r="AE113" s="1" t="str">
        <f>MID(טבלה2[[#This Row],[מספר רכב]],טבלה2[[#This Row],[ספרות בצדדים]]+1,טבלה2[[#This Row],[ספרות באמצע]])</f>
        <v>116</v>
      </c>
      <c r="AF113" s="1" t="str">
        <f>MID(טבלה2[[#This Row],[מספר רכב]],1,טבלה2[[#This Row],[ספרות בצדדים]])</f>
        <v>58</v>
      </c>
      <c r="AG113" s="1" t="str">
        <f>CONCATENATE(טבלה2[[#This Row],[חלק שמאלי]],"-",טבלה2[[#This Row],[אמצע]],"-",טבלה2[[#This Row],[חלק ימני]])</f>
        <v>58-116-72</v>
      </c>
      <c r="AH113">
        <f>IF(טבלה2[[#This Row],[מספר ספרות]]=7,3,2)</f>
        <v>3</v>
      </c>
      <c r="AI113">
        <f>IF(טבלה2[[#This Row],[מספר ספרות]]=7,2,3)</f>
        <v>2</v>
      </c>
    </row>
    <row r="114" spans="17:35" x14ac:dyDescent="0.25">
      <c r="Q114">
        <v>7214965</v>
      </c>
      <c r="R114">
        <v>588</v>
      </c>
      <c r="S114" t="s">
        <v>111</v>
      </c>
      <c r="T114" t="s">
        <v>129</v>
      </c>
      <c r="U114" t="s">
        <v>130</v>
      </c>
      <c r="V114">
        <v>15</v>
      </c>
      <c r="W114">
        <v>2008</v>
      </c>
      <c r="X114" s="1">
        <f>2025-טבלה2[[#This Row],[שנת יצור]]</f>
        <v>17</v>
      </c>
      <c r="Y114" s="39">
        <v>45516</v>
      </c>
      <c r="Z114" s="39">
        <v>45882</v>
      </c>
      <c r="AA114" t="s">
        <v>118</v>
      </c>
      <c r="AB114" t="s">
        <v>131</v>
      </c>
      <c r="AC114" s="1">
        <f>LEN(טבלה2[[#This Row],[מספר רכב]])</f>
        <v>7</v>
      </c>
      <c r="AD114" s="1" t="str">
        <f>RIGHT(טבלה2[[#This Row],[מספר רכב]],טבלה2[[#This Row],[ספרות בצדדים]])</f>
        <v>65</v>
      </c>
      <c r="AE114" s="1" t="str">
        <f>MID(טבלה2[[#This Row],[מספר רכב]],טבלה2[[#This Row],[ספרות בצדדים]]+1,טבלה2[[#This Row],[ספרות באמצע]])</f>
        <v>149</v>
      </c>
      <c r="AF114" s="1" t="str">
        <f>MID(טבלה2[[#This Row],[מספר רכב]],1,טבלה2[[#This Row],[ספרות בצדדים]])</f>
        <v>72</v>
      </c>
      <c r="AG114" s="1" t="str">
        <f>CONCATENATE(טבלה2[[#This Row],[חלק שמאלי]],"-",טבלה2[[#This Row],[אמצע]],"-",טבלה2[[#This Row],[חלק ימני]])</f>
        <v>72-149-65</v>
      </c>
      <c r="AH114">
        <f>IF(טבלה2[[#This Row],[מספר ספרות]]=7,3,2)</f>
        <v>3</v>
      </c>
      <c r="AI114">
        <f>IF(טבלה2[[#This Row],[מספר ספרות]]=7,2,3)</f>
        <v>2</v>
      </c>
    </row>
    <row r="115" spans="17:35" x14ac:dyDescent="0.25">
      <c r="Q115">
        <v>3943661</v>
      </c>
      <c r="R115">
        <v>588</v>
      </c>
      <c r="S115" t="s">
        <v>111</v>
      </c>
      <c r="T115" t="s">
        <v>112</v>
      </c>
      <c r="U115" t="s">
        <v>113</v>
      </c>
      <c r="W115">
        <v>2007</v>
      </c>
      <c r="X115" s="1">
        <f>2025-טבלה2[[#This Row],[שנת יצור]]</f>
        <v>18</v>
      </c>
      <c r="Y115" s="39">
        <v>45485</v>
      </c>
      <c r="Z115" s="39">
        <v>45834</v>
      </c>
      <c r="AA115" t="s">
        <v>120</v>
      </c>
      <c r="AB115" t="s">
        <v>117</v>
      </c>
      <c r="AC115" s="1">
        <f>LEN(טבלה2[[#This Row],[מספר רכב]])</f>
        <v>7</v>
      </c>
      <c r="AD115" s="1" t="str">
        <f>RIGHT(טבלה2[[#This Row],[מספר רכב]],טבלה2[[#This Row],[ספרות בצדדים]])</f>
        <v>61</v>
      </c>
      <c r="AE115" s="1" t="str">
        <f>MID(טבלה2[[#This Row],[מספר רכב]],טבלה2[[#This Row],[ספרות בצדדים]]+1,טבלה2[[#This Row],[ספרות באמצע]])</f>
        <v>436</v>
      </c>
      <c r="AF115" s="1" t="str">
        <f>MID(טבלה2[[#This Row],[מספר רכב]],1,טבלה2[[#This Row],[ספרות בצדדים]])</f>
        <v>39</v>
      </c>
      <c r="AG115" s="1" t="str">
        <f>CONCATENATE(טבלה2[[#This Row],[חלק שמאלי]],"-",טבלה2[[#This Row],[אמצע]],"-",טבלה2[[#This Row],[חלק ימני]])</f>
        <v>39-436-61</v>
      </c>
      <c r="AH115">
        <f>IF(טבלה2[[#This Row],[מספר ספרות]]=7,3,2)</f>
        <v>3</v>
      </c>
      <c r="AI115">
        <f>IF(טבלה2[[#This Row],[מספר ספרות]]=7,2,3)</f>
        <v>2</v>
      </c>
    </row>
    <row r="116" spans="17:35" x14ac:dyDescent="0.25">
      <c r="Q116">
        <v>3929562</v>
      </c>
      <c r="R116">
        <v>588</v>
      </c>
      <c r="S116" t="s">
        <v>111</v>
      </c>
      <c r="T116" t="s">
        <v>112</v>
      </c>
      <c r="U116" t="s">
        <v>113</v>
      </c>
      <c r="V116">
        <v>15</v>
      </c>
      <c r="W116">
        <v>2007</v>
      </c>
      <c r="X116" s="1">
        <f>2025-טבלה2[[#This Row],[שנת יצור]]</f>
        <v>18</v>
      </c>
      <c r="Y116" s="39">
        <v>45299</v>
      </c>
      <c r="Z116" s="39">
        <v>45660</v>
      </c>
      <c r="AA116" t="s">
        <v>116</v>
      </c>
      <c r="AB116" t="s">
        <v>117</v>
      </c>
      <c r="AC116" s="1">
        <f>LEN(טבלה2[[#This Row],[מספר רכב]])</f>
        <v>7</v>
      </c>
      <c r="AD116" s="1" t="str">
        <f>RIGHT(טבלה2[[#This Row],[מספר רכב]],טבלה2[[#This Row],[ספרות בצדדים]])</f>
        <v>62</v>
      </c>
      <c r="AE116" s="1" t="str">
        <f>MID(טבלה2[[#This Row],[מספר רכב]],טבלה2[[#This Row],[ספרות בצדדים]]+1,טבלה2[[#This Row],[ספרות באמצע]])</f>
        <v>295</v>
      </c>
      <c r="AF116" s="1" t="str">
        <f>MID(טבלה2[[#This Row],[מספר רכב]],1,טבלה2[[#This Row],[ספרות בצדדים]])</f>
        <v>39</v>
      </c>
      <c r="AG116" s="1" t="str">
        <f>CONCATENATE(טבלה2[[#This Row],[חלק שמאלי]],"-",טבלה2[[#This Row],[אמצע]],"-",טבלה2[[#This Row],[חלק ימני]])</f>
        <v>39-295-62</v>
      </c>
      <c r="AH116">
        <f>IF(טבלה2[[#This Row],[מספר ספרות]]=7,3,2)</f>
        <v>3</v>
      </c>
      <c r="AI116">
        <f>IF(טבלה2[[#This Row],[מספר ספרות]]=7,2,3)</f>
        <v>2</v>
      </c>
    </row>
    <row r="117" spans="17:35" x14ac:dyDescent="0.25">
      <c r="Q117">
        <v>6949963</v>
      </c>
      <c r="R117">
        <v>588</v>
      </c>
      <c r="S117" t="s">
        <v>111</v>
      </c>
      <c r="T117" t="s">
        <v>112</v>
      </c>
      <c r="U117" t="s">
        <v>113</v>
      </c>
      <c r="V117">
        <v>15</v>
      </c>
      <c r="W117">
        <v>2008</v>
      </c>
      <c r="X117" s="1">
        <f>2025-טבלה2[[#This Row],[שנת יצור]]</f>
        <v>17</v>
      </c>
      <c r="Y117" s="39">
        <v>45132</v>
      </c>
      <c r="Z117" s="39">
        <v>45477</v>
      </c>
      <c r="AA117" t="s">
        <v>119</v>
      </c>
      <c r="AB117" t="s">
        <v>117</v>
      </c>
      <c r="AC117" s="1">
        <f>LEN(טבלה2[[#This Row],[מספר רכב]])</f>
        <v>7</v>
      </c>
      <c r="AD117" s="1" t="str">
        <f>RIGHT(טבלה2[[#This Row],[מספר רכב]],טבלה2[[#This Row],[ספרות בצדדים]])</f>
        <v>63</v>
      </c>
      <c r="AE117" s="1" t="str">
        <f>MID(טבלה2[[#This Row],[מספר רכב]],טבלה2[[#This Row],[ספרות בצדדים]]+1,טבלה2[[#This Row],[ספרות באמצע]])</f>
        <v>499</v>
      </c>
      <c r="AF117" s="1" t="str">
        <f>MID(טבלה2[[#This Row],[מספר רכב]],1,טבלה2[[#This Row],[ספרות בצדדים]])</f>
        <v>69</v>
      </c>
      <c r="AG117" s="1" t="str">
        <f>CONCATENATE(טבלה2[[#This Row],[חלק שמאלי]],"-",טבלה2[[#This Row],[אמצע]],"-",טבלה2[[#This Row],[חלק ימני]])</f>
        <v>69-499-63</v>
      </c>
      <c r="AH117">
        <f>IF(טבלה2[[#This Row],[מספר ספרות]]=7,3,2)</f>
        <v>3</v>
      </c>
      <c r="AI117">
        <f>IF(טבלה2[[#This Row],[מספר ספרות]]=7,2,3)</f>
        <v>2</v>
      </c>
    </row>
    <row r="118" spans="17:35" x14ac:dyDescent="0.25">
      <c r="Q118">
        <v>6172536</v>
      </c>
      <c r="R118">
        <v>588</v>
      </c>
      <c r="S118" t="s">
        <v>111</v>
      </c>
      <c r="T118" t="s">
        <v>135</v>
      </c>
      <c r="U118" t="s">
        <v>194</v>
      </c>
      <c r="W118">
        <v>2002</v>
      </c>
      <c r="X118" s="1">
        <f>2025-טבלה2[[#This Row],[שנת יצור]]</f>
        <v>23</v>
      </c>
      <c r="Y118" s="39">
        <v>45486</v>
      </c>
      <c r="Z118" s="39">
        <v>45666</v>
      </c>
      <c r="AA118" t="s">
        <v>120</v>
      </c>
      <c r="AB118" t="s">
        <v>137</v>
      </c>
      <c r="AC118" s="1">
        <f>LEN(טבלה2[[#This Row],[מספר רכב]])</f>
        <v>7</v>
      </c>
      <c r="AD118" s="1" t="str">
        <f>RIGHT(טבלה2[[#This Row],[מספר רכב]],טבלה2[[#This Row],[ספרות בצדדים]])</f>
        <v>36</v>
      </c>
      <c r="AE118" s="1" t="str">
        <f>MID(טבלה2[[#This Row],[מספר רכב]],טבלה2[[#This Row],[ספרות בצדדים]]+1,טבלה2[[#This Row],[ספרות באמצע]])</f>
        <v>725</v>
      </c>
      <c r="AF118" s="1" t="str">
        <f>MID(טבלה2[[#This Row],[מספר רכב]],1,טבלה2[[#This Row],[ספרות בצדדים]])</f>
        <v>61</v>
      </c>
      <c r="AG118" s="1" t="str">
        <f>CONCATENATE(טבלה2[[#This Row],[חלק שמאלי]],"-",טבלה2[[#This Row],[אמצע]],"-",טבלה2[[#This Row],[חלק ימני]])</f>
        <v>61-725-36</v>
      </c>
      <c r="AH118">
        <f>IF(טבלה2[[#This Row],[מספר ספרות]]=7,3,2)</f>
        <v>3</v>
      </c>
      <c r="AI118">
        <f>IF(טבלה2[[#This Row],[מספר ספרות]]=7,2,3)</f>
        <v>2</v>
      </c>
    </row>
    <row r="119" spans="17:35" x14ac:dyDescent="0.25">
      <c r="Q119">
        <v>3472566</v>
      </c>
      <c r="R119">
        <v>845</v>
      </c>
      <c r="S119" t="s">
        <v>226</v>
      </c>
      <c r="T119" t="s">
        <v>247</v>
      </c>
      <c r="U119" t="s">
        <v>183</v>
      </c>
      <c r="V119">
        <v>15</v>
      </c>
      <c r="W119">
        <v>2008</v>
      </c>
      <c r="X119" s="1">
        <f>2025-טבלה2[[#This Row],[שנת יצור]]</f>
        <v>17</v>
      </c>
      <c r="Y119" s="39">
        <v>45139</v>
      </c>
      <c r="Z119" s="39">
        <v>45459</v>
      </c>
      <c r="AA119" t="s">
        <v>248</v>
      </c>
      <c r="AB119" t="s">
        <v>230</v>
      </c>
      <c r="AC119" s="1">
        <f>LEN(טבלה2[[#This Row],[מספר רכב]])</f>
        <v>7</v>
      </c>
      <c r="AD119" s="1" t="str">
        <f>RIGHT(טבלה2[[#This Row],[מספר רכב]],טבלה2[[#This Row],[ספרות בצדדים]])</f>
        <v>66</v>
      </c>
      <c r="AE119" s="1" t="str">
        <f>MID(טבלה2[[#This Row],[מספר רכב]],טבלה2[[#This Row],[ספרות בצדדים]]+1,טבלה2[[#This Row],[ספרות באמצע]])</f>
        <v>725</v>
      </c>
      <c r="AF119" s="1" t="str">
        <f>MID(טבלה2[[#This Row],[מספר רכב]],1,טבלה2[[#This Row],[ספרות בצדדים]])</f>
        <v>34</v>
      </c>
      <c r="AG119" s="1" t="str">
        <f>CONCATENATE(טבלה2[[#This Row],[חלק שמאלי]],"-",טבלה2[[#This Row],[אמצע]],"-",טבלה2[[#This Row],[חלק ימני]])</f>
        <v>34-725-66</v>
      </c>
      <c r="AH119">
        <f>IF(טבלה2[[#This Row],[מספר ספרות]]=7,3,2)</f>
        <v>3</v>
      </c>
      <c r="AI119">
        <f>IF(טבלה2[[#This Row],[מספר ספרות]]=7,2,3)</f>
        <v>2</v>
      </c>
    </row>
    <row r="120" spans="17:35" x14ac:dyDescent="0.25">
      <c r="Q120">
        <v>5126759</v>
      </c>
      <c r="R120">
        <v>588</v>
      </c>
      <c r="S120" t="s">
        <v>111</v>
      </c>
      <c r="T120" t="s">
        <v>112</v>
      </c>
      <c r="U120" t="s">
        <v>113</v>
      </c>
      <c r="W120">
        <v>2005</v>
      </c>
      <c r="X120" s="1">
        <f>2025-טבלה2[[#This Row],[שנת יצור]]</f>
        <v>20</v>
      </c>
      <c r="Y120" s="39">
        <v>45323</v>
      </c>
      <c r="Z120" s="39">
        <v>45687</v>
      </c>
      <c r="AA120" t="s">
        <v>114</v>
      </c>
      <c r="AB120" t="s">
        <v>115</v>
      </c>
      <c r="AC120" s="1">
        <f>LEN(טבלה2[[#This Row],[מספר רכב]])</f>
        <v>7</v>
      </c>
      <c r="AD120" s="1" t="str">
        <f>RIGHT(טבלה2[[#This Row],[מספר רכב]],טבלה2[[#This Row],[ספרות בצדדים]])</f>
        <v>59</v>
      </c>
      <c r="AE120" s="1" t="str">
        <f>MID(טבלה2[[#This Row],[מספר רכב]],טבלה2[[#This Row],[ספרות בצדדים]]+1,טבלה2[[#This Row],[ספרות באמצע]])</f>
        <v>267</v>
      </c>
      <c r="AF120" s="1" t="str">
        <f>MID(טבלה2[[#This Row],[מספר רכב]],1,טבלה2[[#This Row],[ספרות בצדדים]])</f>
        <v>51</v>
      </c>
      <c r="AG120" s="1" t="str">
        <f>CONCATENATE(טבלה2[[#This Row],[חלק שמאלי]],"-",טבלה2[[#This Row],[אמצע]],"-",טבלה2[[#This Row],[חלק ימני]])</f>
        <v>51-267-59</v>
      </c>
      <c r="AH120">
        <f>IF(טבלה2[[#This Row],[מספר ספרות]]=7,3,2)</f>
        <v>3</v>
      </c>
      <c r="AI120">
        <f>IF(טבלה2[[#This Row],[מספר ספרות]]=7,2,3)</f>
        <v>2</v>
      </c>
    </row>
    <row r="121" spans="17:35" x14ac:dyDescent="0.25">
      <c r="Q121">
        <v>1726861</v>
      </c>
      <c r="R121">
        <v>588</v>
      </c>
      <c r="S121" t="s">
        <v>111</v>
      </c>
      <c r="T121" t="s">
        <v>112</v>
      </c>
      <c r="U121" t="s">
        <v>113</v>
      </c>
      <c r="W121">
        <v>2007</v>
      </c>
      <c r="X121" s="1">
        <f>2025-טבלה2[[#This Row],[שנת יצור]]</f>
        <v>18</v>
      </c>
      <c r="Y121" s="39">
        <v>45083</v>
      </c>
      <c r="Z121" s="39">
        <v>45439</v>
      </c>
      <c r="AA121" t="s">
        <v>120</v>
      </c>
      <c r="AB121" t="s">
        <v>117</v>
      </c>
      <c r="AC121" s="1">
        <f>LEN(טבלה2[[#This Row],[מספר רכב]])</f>
        <v>7</v>
      </c>
      <c r="AD121" s="1" t="str">
        <f>RIGHT(טבלה2[[#This Row],[מספר רכב]],טבלה2[[#This Row],[ספרות בצדדים]])</f>
        <v>61</v>
      </c>
      <c r="AE121" s="1" t="str">
        <f>MID(טבלה2[[#This Row],[מספר רכב]],טבלה2[[#This Row],[ספרות בצדדים]]+1,טבלה2[[#This Row],[ספרות באמצע]])</f>
        <v>268</v>
      </c>
      <c r="AF121" s="1" t="str">
        <f>MID(טבלה2[[#This Row],[מספר רכב]],1,טבלה2[[#This Row],[ספרות בצדדים]])</f>
        <v>17</v>
      </c>
      <c r="AG121" s="1" t="str">
        <f>CONCATENATE(טבלה2[[#This Row],[חלק שמאלי]],"-",טבלה2[[#This Row],[אמצע]],"-",טבלה2[[#This Row],[חלק ימני]])</f>
        <v>17-268-61</v>
      </c>
      <c r="AH121">
        <f>IF(טבלה2[[#This Row],[מספר ספרות]]=7,3,2)</f>
        <v>3</v>
      </c>
      <c r="AI121">
        <f>IF(טבלה2[[#This Row],[מספר ספרות]]=7,2,3)</f>
        <v>2</v>
      </c>
    </row>
    <row r="122" spans="17:35" x14ac:dyDescent="0.25">
      <c r="Q122">
        <v>9674451</v>
      </c>
      <c r="R122">
        <v>588</v>
      </c>
      <c r="S122" t="s">
        <v>111</v>
      </c>
      <c r="T122" t="s">
        <v>135</v>
      </c>
      <c r="U122" t="s">
        <v>136</v>
      </c>
      <c r="W122">
        <v>2003</v>
      </c>
      <c r="X122" s="1">
        <f>2025-טבלה2[[#This Row],[שנת יצור]]</f>
        <v>22</v>
      </c>
      <c r="Y122" s="39">
        <v>45359</v>
      </c>
      <c r="Z122" s="39">
        <v>45488</v>
      </c>
      <c r="AA122" t="s">
        <v>119</v>
      </c>
      <c r="AB122" t="s">
        <v>137</v>
      </c>
      <c r="AC122" s="1">
        <f>LEN(טבלה2[[#This Row],[מספר רכב]])</f>
        <v>7</v>
      </c>
      <c r="AD122" s="1" t="str">
        <f>RIGHT(טבלה2[[#This Row],[מספר רכב]],טבלה2[[#This Row],[ספרות בצדדים]])</f>
        <v>51</v>
      </c>
      <c r="AE122" s="1" t="str">
        <f>MID(טבלה2[[#This Row],[מספר רכב]],טבלה2[[#This Row],[ספרות בצדדים]]+1,טבלה2[[#This Row],[ספרות באמצע]])</f>
        <v>744</v>
      </c>
      <c r="AF122" s="1" t="str">
        <f>MID(טבלה2[[#This Row],[מספר רכב]],1,טבלה2[[#This Row],[ספרות בצדדים]])</f>
        <v>96</v>
      </c>
      <c r="AG122" s="1" t="str">
        <f>CONCATENATE(טבלה2[[#This Row],[חלק שמאלי]],"-",טבלה2[[#This Row],[אמצע]],"-",טבלה2[[#This Row],[חלק ימני]])</f>
        <v>96-744-51</v>
      </c>
      <c r="AH122">
        <f>IF(טבלה2[[#This Row],[מספר ספרות]]=7,3,2)</f>
        <v>3</v>
      </c>
      <c r="AI122">
        <f>IF(טבלה2[[#This Row],[מספר ספרות]]=7,2,3)</f>
        <v>2</v>
      </c>
    </row>
    <row r="123" spans="17:35" x14ac:dyDescent="0.25">
      <c r="Q123">
        <v>7863956</v>
      </c>
      <c r="R123">
        <v>588</v>
      </c>
      <c r="S123" t="s">
        <v>111</v>
      </c>
      <c r="T123" t="s">
        <v>135</v>
      </c>
      <c r="U123" t="s">
        <v>136</v>
      </c>
      <c r="W123">
        <v>2004</v>
      </c>
      <c r="X123" s="1">
        <f>2025-טבלה2[[#This Row],[שנת יצור]]</f>
        <v>21</v>
      </c>
      <c r="Y123" s="39">
        <v>45655</v>
      </c>
      <c r="Z123" s="39">
        <v>45835</v>
      </c>
      <c r="AA123" t="s">
        <v>119</v>
      </c>
      <c r="AB123" t="s">
        <v>137</v>
      </c>
      <c r="AC123" s="1">
        <f>LEN(טבלה2[[#This Row],[מספר רכב]])</f>
        <v>7</v>
      </c>
      <c r="AD123" s="1" t="str">
        <f>RIGHT(טבלה2[[#This Row],[מספר רכב]],טבלה2[[#This Row],[ספרות בצדדים]])</f>
        <v>56</v>
      </c>
      <c r="AE123" s="1" t="str">
        <f>MID(טבלה2[[#This Row],[מספר רכב]],טבלה2[[#This Row],[ספרות בצדדים]]+1,טבלה2[[#This Row],[ספרות באמצע]])</f>
        <v>639</v>
      </c>
      <c r="AF123" s="1" t="str">
        <f>MID(טבלה2[[#This Row],[מספר רכב]],1,טבלה2[[#This Row],[ספרות בצדדים]])</f>
        <v>78</v>
      </c>
      <c r="AG123" s="1" t="str">
        <f>CONCATENATE(טבלה2[[#This Row],[חלק שמאלי]],"-",טבלה2[[#This Row],[אמצע]],"-",טבלה2[[#This Row],[חלק ימני]])</f>
        <v>78-639-56</v>
      </c>
      <c r="AH123">
        <f>IF(טבלה2[[#This Row],[מספר ספרות]]=7,3,2)</f>
        <v>3</v>
      </c>
      <c r="AI123">
        <f>IF(טבלה2[[#This Row],[מספר ספרות]]=7,2,3)</f>
        <v>2</v>
      </c>
    </row>
    <row r="124" spans="17:35" x14ac:dyDescent="0.25">
      <c r="Q124">
        <v>2019461</v>
      </c>
      <c r="R124">
        <v>588</v>
      </c>
      <c r="S124" t="s">
        <v>111</v>
      </c>
      <c r="T124" t="s">
        <v>112</v>
      </c>
      <c r="U124" t="s">
        <v>113</v>
      </c>
      <c r="W124">
        <v>2007</v>
      </c>
      <c r="X124" s="1">
        <f>2025-טבלה2[[#This Row],[שנת יצור]]</f>
        <v>18</v>
      </c>
      <c r="Y124" s="39">
        <v>45456</v>
      </c>
      <c r="Z124" s="39">
        <v>45807</v>
      </c>
      <c r="AA124" t="s">
        <v>118</v>
      </c>
      <c r="AB124" t="s">
        <v>117</v>
      </c>
      <c r="AC124" s="1">
        <f>LEN(טבלה2[[#This Row],[מספר רכב]])</f>
        <v>7</v>
      </c>
      <c r="AD124" s="1" t="str">
        <f>RIGHT(טבלה2[[#This Row],[מספר רכב]],טבלה2[[#This Row],[ספרות בצדדים]])</f>
        <v>61</v>
      </c>
      <c r="AE124" s="1" t="str">
        <f>MID(טבלה2[[#This Row],[מספר רכב]],טבלה2[[#This Row],[ספרות בצדדים]]+1,טבלה2[[#This Row],[ספרות באמצע]])</f>
        <v>194</v>
      </c>
      <c r="AF124" s="1" t="str">
        <f>MID(טבלה2[[#This Row],[מספר רכב]],1,טבלה2[[#This Row],[ספרות בצדדים]])</f>
        <v>20</v>
      </c>
      <c r="AG124" s="1" t="str">
        <f>CONCATENATE(טבלה2[[#This Row],[חלק שמאלי]],"-",טבלה2[[#This Row],[אמצע]],"-",טבלה2[[#This Row],[חלק ימני]])</f>
        <v>20-194-61</v>
      </c>
      <c r="AH124">
        <f>IF(טבלה2[[#This Row],[מספר ספרות]]=7,3,2)</f>
        <v>3</v>
      </c>
      <c r="AI124">
        <f>IF(טבלה2[[#This Row],[מספר ספרות]]=7,2,3)</f>
        <v>2</v>
      </c>
    </row>
    <row r="125" spans="17:35" x14ac:dyDescent="0.25">
      <c r="Q125">
        <v>4083762</v>
      </c>
      <c r="R125">
        <v>588</v>
      </c>
      <c r="S125" t="s">
        <v>111</v>
      </c>
      <c r="T125" t="s">
        <v>112</v>
      </c>
      <c r="U125" t="s">
        <v>113</v>
      </c>
      <c r="V125">
        <v>15</v>
      </c>
      <c r="W125">
        <v>2007</v>
      </c>
      <c r="X125" s="1">
        <f>2025-טבלה2[[#This Row],[שנת יצור]]</f>
        <v>18</v>
      </c>
      <c r="Y125" s="39">
        <v>45671</v>
      </c>
      <c r="Z125" s="39">
        <v>46038</v>
      </c>
      <c r="AA125" t="s">
        <v>118</v>
      </c>
      <c r="AB125" t="s">
        <v>117</v>
      </c>
      <c r="AC125" s="1">
        <f>LEN(טבלה2[[#This Row],[מספר רכב]])</f>
        <v>7</v>
      </c>
      <c r="AD125" s="1" t="str">
        <f>RIGHT(טבלה2[[#This Row],[מספר רכב]],טבלה2[[#This Row],[ספרות בצדדים]])</f>
        <v>62</v>
      </c>
      <c r="AE125" s="1" t="str">
        <f>MID(טבלה2[[#This Row],[מספר רכב]],טבלה2[[#This Row],[ספרות בצדדים]]+1,טבלה2[[#This Row],[ספרות באמצע]])</f>
        <v>837</v>
      </c>
      <c r="AF125" s="1" t="str">
        <f>MID(טבלה2[[#This Row],[מספר רכב]],1,טבלה2[[#This Row],[ספרות בצדדים]])</f>
        <v>40</v>
      </c>
      <c r="AG125" s="1" t="str">
        <f>CONCATENATE(טבלה2[[#This Row],[חלק שמאלי]],"-",טבלה2[[#This Row],[אמצע]],"-",טבלה2[[#This Row],[חלק ימני]])</f>
        <v>40-837-62</v>
      </c>
      <c r="AH125">
        <f>IF(טבלה2[[#This Row],[מספר ספרות]]=7,3,2)</f>
        <v>3</v>
      </c>
      <c r="AI125">
        <f>IF(טבלה2[[#This Row],[מספר ספרות]]=7,2,3)</f>
        <v>2</v>
      </c>
    </row>
    <row r="126" spans="17:35" x14ac:dyDescent="0.25">
      <c r="Q126">
        <v>6388060</v>
      </c>
      <c r="R126">
        <v>588</v>
      </c>
      <c r="S126" t="s">
        <v>111</v>
      </c>
      <c r="T126" t="s">
        <v>112</v>
      </c>
      <c r="U126" t="s">
        <v>113</v>
      </c>
      <c r="W126">
        <v>2006</v>
      </c>
      <c r="X126" s="1">
        <f>2025-טבלה2[[#This Row],[שנת יצור]]</f>
        <v>19</v>
      </c>
      <c r="Y126" s="39">
        <v>45724</v>
      </c>
      <c r="Z126" s="39">
        <v>46080</v>
      </c>
      <c r="AA126" t="s">
        <v>120</v>
      </c>
      <c r="AB126" t="s">
        <v>115</v>
      </c>
      <c r="AC126" s="1">
        <f>LEN(טבלה2[[#This Row],[מספר רכב]])</f>
        <v>7</v>
      </c>
      <c r="AD126" s="1" t="str">
        <f>RIGHT(טבלה2[[#This Row],[מספר רכב]],טבלה2[[#This Row],[ספרות בצדדים]])</f>
        <v>60</v>
      </c>
      <c r="AE126" s="1" t="str">
        <f>MID(טבלה2[[#This Row],[מספר רכב]],טבלה2[[#This Row],[ספרות בצדדים]]+1,טבלה2[[#This Row],[ספרות באמצע]])</f>
        <v>880</v>
      </c>
      <c r="AF126" s="1" t="str">
        <f>MID(טבלה2[[#This Row],[מספר רכב]],1,טבלה2[[#This Row],[ספרות בצדדים]])</f>
        <v>63</v>
      </c>
      <c r="AG126" s="1" t="str">
        <f>CONCATENATE(טבלה2[[#This Row],[חלק שמאלי]],"-",טבלה2[[#This Row],[אמצע]],"-",טבלה2[[#This Row],[חלק ימני]])</f>
        <v>63-880-60</v>
      </c>
      <c r="AH126">
        <f>IF(טבלה2[[#This Row],[מספר ספרות]]=7,3,2)</f>
        <v>3</v>
      </c>
      <c r="AI126">
        <f>IF(טבלה2[[#This Row],[מספר ספרות]]=7,2,3)</f>
        <v>2</v>
      </c>
    </row>
    <row r="127" spans="17:35" x14ac:dyDescent="0.25">
      <c r="Q127">
        <v>1782362</v>
      </c>
      <c r="R127">
        <v>413</v>
      </c>
      <c r="S127" t="s">
        <v>123</v>
      </c>
      <c r="T127" t="s">
        <v>124</v>
      </c>
      <c r="U127" t="s">
        <v>125</v>
      </c>
      <c r="W127">
        <v>2007</v>
      </c>
      <c r="X127" s="1">
        <f>2025-טבלה2[[#This Row],[שנת יצור]]</f>
        <v>18</v>
      </c>
      <c r="Y127" s="39">
        <v>45611</v>
      </c>
      <c r="Z127" s="39">
        <v>45980</v>
      </c>
      <c r="AA127" t="s">
        <v>126</v>
      </c>
      <c r="AB127" t="s">
        <v>127</v>
      </c>
      <c r="AC127" s="1">
        <f>LEN(טבלה2[[#This Row],[מספר רכב]])</f>
        <v>7</v>
      </c>
      <c r="AD127" s="1" t="str">
        <f>RIGHT(טבלה2[[#This Row],[מספר רכב]],טבלה2[[#This Row],[ספרות בצדדים]])</f>
        <v>62</v>
      </c>
      <c r="AE127" s="1" t="str">
        <f>MID(טבלה2[[#This Row],[מספר רכב]],טבלה2[[#This Row],[ספרות בצדדים]]+1,טבלה2[[#This Row],[ספרות באמצע]])</f>
        <v>823</v>
      </c>
      <c r="AF127" s="1" t="str">
        <f>MID(טבלה2[[#This Row],[מספר רכב]],1,טבלה2[[#This Row],[ספרות בצדדים]])</f>
        <v>17</v>
      </c>
      <c r="AG127" s="1" t="str">
        <f>CONCATENATE(טבלה2[[#This Row],[חלק שמאלי]],"-",טבלה2[[#This Row],[אמצע]],"-",טבלה2[[#This Row],[חלק ימני]])</f>
        <v>17-823-62</v>
      </c>
      <c r="AH127">
        <f>IF(טבלה2[[#This Row],[מספר ספרות]]=7,3,2)</f>
        <v>3</v>
      </c>
      <c r="AI127">
        <f>IF(טבלה2[[#This Row],[מספר ספרות]]=7,2,3)</f>
        <v>2</v>
      </c>
    </row>
    <row r="128" spans="17:35" x14ac:dyDescent="0.25">
      <c r="Q128">
        <v>6548535</v>
      </c>
      <c r="R128">
        <v>588</v>
      </c>
      <c r="S128" t="s">
        <v>111</v>
      </c>
      <c r="T128" t="s">
        <v>135</v>
      </c>
      <c r="U128" t="s">
        <v>194</v>
      </c>
      <c r="W128">
        <v>2001</v>
      </c>
      <c r="X128" s="1">
        <f>2025-טבלה2[[#This Row],[שנת יצור]]</f>
        <v>24</v>
      </c>
      <c r="Y128" s="39">
        <v>45537</v>
      </c>
      <c r="Z128" s="39">
        <v>45666</v>
      </c>
      <c r="AA128" t="s">
        <v>120</v>
      </c>
      <c r="AB128" t="s">
        <v>209</v>
      </c>
      <c r="AC128" s="1">
        <f>LEN(טבלה2[[#This Row],[מספר רכב]])</f>
        <v>7</v>
      </c>
      <c r="AD128" s="1" t="str">
        <f>RIGHT(טבלה2[[#This Row],[מספר רכב]],טבלה2[[#This Row],[ספרות בצדדים]])</f>
        <v>35</v>
      </c>
      <c r="AE128" s="1" t="str">
        <f>MID(טבלה2[[#This Row],[מספר רכב]],טבלה2[[#This Row],[ספרות בצדדים]]+1,טבלה2[[#This Row],[ספרות באמצע]])</f>
        <v>485</v>
      </c>
      <c r="AF128" s="1" t="str">
        <f>MID(טבלה2[[#This Row],[מספר רכב]],1,טבלה2[[#This Row],[ספרות בצדדים]])</f>
        <v>65</v>
      </c>
      <c r="AG128" s="1" t="str">
        <f>CONCATENATE(טבלה2[[#This Row],[חלק שמאלי]],"-",טבלה2[[#This Row],[אמצע]],"-",טבלה2[[#This Row],[חלק ימני]])</f>
        <v>65-485-35</v>
      </c>
      <c r="AH128">
        <f>IF(טבלה2[[#This Row],[מספר ספרות]]=7,3,2)</f>
        <v>3</v>
      </c>
      <c r="AI128">
        <f>IF(טבלה2[[#This Row],[מספר ספרות]]=7,2,3)</f>
        <v>2</v>
      </c>
    </row>
    <row r="129" spans="17:35" x14ac:dyDescent="0.25">
      <c r="Q129">
        <v>2485970</v>
      </c>
      <c r="R129">
        <v>413</v>
      </c>
      <c r="S129" t="s">
        <v>123</v>
      </c>
      <c r="T129" t="s">
        <v>157</v>
      </c>
      <c r="U129" t="s">
        <v>158</v>
      </c>
      <c r="V129">
        <v>15</v>
      </c>
      <c r="W129">
        <v>2009</v>
      </c>
      <c r="X129" s="1">
        <f>2025-טבלה2[[#This Row],[שנת יצור]]</f>
        <v>16</v>
      </c>
      <c r="Y129" s="39">
        <v>45469</v>
      </c>
      <c r="Z129" s="39">
        <v>45872</v>
      </c>
      <c r="AA129" t="s">
        <v>119</v>
      </c>
      <c r="AB129" t="s">
        <v>127</v>
      </c>
      <c r="AC129" s="1">
        <f>LEN(טבלה2[[#This Row],[מספר רכב]])</f>
        <v>7</v>
      </c>
      <c r="AD129" s="1" t="str">
        <f>RIGHT(טבלה2[[#This Row],[מספר רכב]],טבלה2[[#This Row],[ספרות בצדדים]])</f>
        <v>70</v>
      </c>
      <c r="AE129" s="1" t="str">
        <f>MID(טבלה2[[#This Row],[מספר רכב]],טבלה2[[#This Row],[ספרות בצדדים]]+1,טבלה2[[#This Row],[ספרות באמצע]])</f>
        <v>859</v>
      </c>
      <c r="AF129" s="1" t="str">
        <f>MID(טבלה2[[#This Row],[מספר רכב]],1,טבלה2[[#This Row],[ספרות בצדדים]])</f>
        <v>24</v>
      </c>
      <c r="AG129" s="1" t="str">
        <f>CONCATENATE(טבלה2[[#This Row],[חלק שמאלי]],"-",טבלה2[[#This Row],[אמצע]],"-",טבלה2[[#This Row],[חלק ימני]])</f>
        <v>24-859-70</v>
      </c>
      <c r="AH129">
        <f>IF(טבלה2[[#This Row],[מספר ספרות]]=7,3,2)</f>
        <v>3</v>
      </c>
      <c r="AI129">
        <f>IF(טבלה2[[#This Row],[מספר ספרות]]=7,2,3)</f>
        <v>2</v>
      </c>
    </row>
    <row r="130" spans="17:35" x14ac:dyDescent="0.25">
      <c r="Q130">
        <v>6814163</v>
      </c>
      <c r="R130">
        <v>588</v>
      </c>
      <c r="S130" t="s">
        <v>111</v>
      </c>
      <c r="T130" t="s">
        <v>112</v>
      </c>
      <c r="U130" t="s">
        <v>113</v>
      </c>
      <c r="V130">
        <v>15</v>
      </c>
      <c r="W130">
        <v>2008</v>
      </c>
      <c r="X130" s="1">
        <f>2025-טבלה2[[#This Row],[שנת יצור]]</f>
        <v>17</v>
      </c>
      <c r="Y130" s="39">
        <v>45484</v>
      </c>
      <c r="Z130" s="39">
        <v>45832</v>
      </c>
      <c r="AA130" t="s">
        <v>120</v>
      </c>
      <c r="AB130" t="s">
        <v>117</v>
      </c>
      <c r="AC130" s="1">
        <f>LEN(טבלה2[[#This Row],[מספר רכב]])</f>
        <v>7</v>
      </c>
      <c r="AD130" s="1" t="str">
        <f>RIGHT(טבלה2[[#This Row],[מספר רכב]],טבלה2[[#This Row],[ספרות בצדדים]])</f>
        <v>63</v>
      </c>
      <c r="AE130" s="1" t="str">
        <f>MID(טבלה2[[#This Row],[מספר רכב]],טבלה2[[#This Row],[ספרות בצדדים]]+1,טבלה2[[#This Row],[ספרות באמצע]])</f>
        <v>141</v>
      </c>
      <c r="AF130" s="1" t="str">
        <f>MID(טבלה2[[#This Row],[מספר רכב]],1,טבלה2[[#This Row],[ספרות בצדדים]])</f>
        <v>68</v>
      </c>
      <c r="AG130" s="1" t="str">
        <f>CONCATENATE(טבלה2[[#This Row],[חלק שמאלי]],"-",טבלה2[[#This Row],[אמצע]],"-",טבלה2[[#This Row],[חלק ימני]])</f>
        <v>68-141-63</v>
      </c>
      <c r="AH130">
        <f>IF(טבלה2[[#This Row],[מספר ספרות]]=7,3,2)</f>
        <v>3</v>
      </c>
      <c r="AI130">
        <f>IF(טבלה2[[#This Row],[מספר ספרות]]=7,2,3)</f>
        <v>2</v>
      </c>
    </row>
    <row r="131" spans="17:35" x14ac:dyDescent="0.25">
      <c r="Q131">
        <v>5897951</v>
      </c>
      <c r="R131">
        <v>155</v>
      </c>
      <c r="S131" t="s">
        <v>149</v>
      </c>
      <c r="T131" t="s">
        <v>150</v>
      </c>
      <c r="U131" t="s">
        <v>155</v>
      </c>
      <c r="W131">
        <v>2004</v>
      </c>
      <c r="X131" s="1">
        <f>2025-טבלה2[[#This Row],[שנת יצור]]</f>
        <v>21</v>
      </c>
      <c r="Y131" s="39">
        <v>45792</v>
      </c>
      <c r="Z131" s="39">
        <v>45908</v>
      </c>
      <c r="AA131" t="s">
        <v>202</v>
      </c>
      <c r="AB131" t="s">
        <v>152</v>
      </c>
      <c r="AC131" s="1">
        <f>LEN(טבלה2[[#This Row],[מספר רכב]])</f>
        <v>7</v>
      </c>
      <c r="AD131" s="1" t="str">
        <f>RIGHT(טבלה2[[#This Row],[מספר רכב]],טבלה2[[#This Row],[ספרות בצדדים]])</f>
        <v>51</v>
      </c>
      <c r="AE131" s="1" t="str">
        <f>MID(טבלה2[[#This Row],[מספר רכב]],טבלה2[[#This Row],[ספרות בצדדים]]+1,טבלה2[[#This Row],[ספרות באמצע]])</f>
        <v>979</v>
      </c>
      <c r="AF131" s="1" t="str">
        <f>MID(טבלה2[[#This Row],[מספר רכב]],1,טבלה2[[#This Row],[ספרות בצדדים]])</f>
        <v>58</v>
      </c>
      <c r="AG131" s="1" t="str">
        <f>CONCATENATE(טבלה2[[#This Row],[חלק שמאלי]],"-",טבלה2[[#This Row],[אמצע]],"-",טבלה2[[#This Row],[חלק ימני]])</f>
        <v>58-979-51</v>
      </c>
      <c r="AH131">
        <f>IF(טבלה2[[#This Row],[מספר ספרות]]=7,3,2)</f>
        <v>3</v>
      </c>
      <c r="AI131">
        <f>IF(טבלה2[[#This Row],[מספר ספרות]]=7,2,3)</f>
        <v>2</v>
      </c>
    </row>
    <row r="132" spans="17:35" x14ac:dyDescent="0.25">
      <c r="Q132">
        <v>2697369</v>
      </c>
      <c r="R132">
        <v>588</v>
      </c>
      <c r="S132" t="s">
        <v>111</v>
      </c>
      <c r="T132" t="s">
        <v>249</v>
      </c>
      <c r="U132" t="s">
        <v>130</v>
      </c>
      <c r="V132">
        <v>15</v>
      </c>
      <c r="W132">
        <v>2009</v>
      </c>
      <c r="X132" s="1">
        <f>2025-טבלה2[[#This Row],[שנת יצור]]</f>
        <v>16</v>
      </c>
      <c r="Y132" s="39">
        <v>45627</v>
      </c>
      <c r="Z132" s="39">
        <v>45858</v>
      </c>
      <c r="AA132" t="s">
        <v>116</v>
      </c>
      <c r="AB132" t="s">
        <v>250</v>
      </c>
      <c r="AC132" s="1">
        <f>LEN(טבלה2[[#This Row],[מספר רכב]])</f>
        <v>7</v>
      </c>
      <c r="AD132" s="1" t="str">
        <f>RIGHT(טבלה2[[#This Row],[מספר רכב]],טבלה2[[#This Row],[ספרות בצדדים]])</f>
        <v>69</v>
      </c>
      <c r="AE132" s="1" t="str">
        <f>MID(טבלה2[[#This Row],[מספר רכב]],טבלה2[[#This Row],[ספרות בצדדים]]+1,טבלה2[[#This Row],[ספרות באמצע]])</f>
        <v>973</v>
      </c>
      <c r="AF132" s="1" t="str">
        <f>MID(טבלה2[[#This Row],[מספר רכב]],1,טבלה2[[#This Row],[ספרות בצדדים]])</f>
        <v>26</v>
      </c>
      <c r="AG132" s="1" t="str">
        <f>CONCATENATE(טבלה2[[#This Row],[חלק שמאלי]],"-",טבלה2[[#This Row],[אמצע]],"-",טבלה2[[#This Row],[חלק ימני]])</f>
        <v>26-973-69</v>
      </c>
      <c r="AH132">
        <f>IF(טבלה2[[#This Row],[מספר ספרות]]=7,3,2)</f>
        <v>3</v>
      </c>
      <c r="AI132">
        <f>IF(טבלה2[[#This Row],[מספר ספרות]]=7,2,3)</f>
        <v>2</v>
      </c>
    </row>
    <row r="133" spans="17:35" x14ac:dyDescent="0.25">
      <c r="Q133">
        <v>8654864</v>
      </c>
      <c r="R133">
        <v>839</v>
      </c>
      <c r="S133" t="s">
        <v>244</v>
      </c>
      <c r="T133" t="s">
        <v>251</v>
      </c>
      <c r="U133" t="s">
        <v>125</v>
      </c>
      <c r="V133">
        <v>15</v>
      </c>
      <c r="W133">
        <v>2008</v>
      </c>
      <c r="X133" s="1">
        <f>2025-טבלה2[[#This Row],[שנת יצור]]</f>
        <v>17</v>
      </c>
      <c r="Y133" s="39">
        <v>45630</v>
      </c>
      <c r="Z133" s="39">
        <v>46006</v>
      </c>
      <c r="AA133" t="s">
        <v>126</v>
      </c>
      <c r="AB133" t="s">
        <v>252</v>
      </c>
      <c r="AC133" s="1">
        <f>LEN(טבלה2[[#This Row],[מספר רכב]])</f>
        <v>7</v>
      </c>
      <c r="AD133" s="1" t="str">
        <f>RIGHT(טבלה2[[#This Row],[מספר רכב]],טבלה2[[#This Row],[ספרות בצדדים]])</f>
        <v>64</v>
      </c>
      <c r="AE133" s="1" t="str">
        <f>MID(טבלה2[[#This Row],[מספר רכב]],טבלה2[[#This Row],[ספרות בצדדים]]+1,טבלה2[[#This Row],[ספרות באמצע]])</f>
        <v>548</v>
      </c>
      <c r="AF133" s="1" t="str">
        <f>MID(טבלה2[[#This Row],[מספר רכב]],1,טבלה2[[#This Row],[ספרות בצדדים]])</f>
        <v>86</v>
      </c>
      <c r="AG133" s="1" t="str">
        <f>CONCATENATE(טבלה2[[#This Row],[חלק שמאלי]],"-",טבלה2[[#This Row],[אמצע]],"-",טבלה2[[#This Row],[חלק ימני]])</f>
        <v>86-548-64</v>
      </c>
      <c r="AH133">
        <f>IF(טבלה2[[#This Row],[מספר ספרות]]=7,3,2)</f>
        <v>3</v>
      </c>
      <c r="AI133">
        <f>IF(טבלה2[[#This Row],[מספר ספרות]]=7,2,3)</f>
        <v>2</v>
      </c>
    </row>
    <row r="134" spans="17:35" x14ac:dyDescent="0.25">
      <c r="Q134">
        <v>5074763</v>
      </c>
      <c r="R134">
        <v>588</v>
      </c>
      <c r="S134" t="s">
        <v>111</v>
      </c>
      <c r="T134" t="s">
        <v>112</v>
      </c>
      <c r="U134" t="s">
        <v>121</v>
      </c>
      <c r="V134">
        <v>15</v>
      </c>
      <c r="W134">
        <v>2008</v>
      </c>
      <c r="X134" s="1">
        <f>2025-טבלה2[[#This Row],[שנת יצור]]</f>
        <v>17</v>
      </c>
      <c r="Y134" s="39">
        <v>45365</v>
      </c>
      <c r="Z134" s="39">
        <v>45463</v>
      </c>
      <c r="AA134" t="s">
        <v>122</v>
      </c>
      <c r="AB134" t="s">
        <v>115</v>
      </c>
      <c r="AC134" s="1">
        <f>LEN(טבלה2[[#This Row],[מספר רכב]])</f>
        <v>7</v>
      </c>
      <c r="AD134" s="1" t="str">
        <f>RIGHT(טבלה2[[#This Row],[מספר רכב]],טבלה2[[#This Row],[ספרות בצדדים]])</f>
        <v>63</v>
      </c>
      <c r="AE134" s="1" t="str">
        <f>MID(טבלה2[[#This Row],[מספר רכב]],טבלה2[[#This Row],[ספרות בצדדים]]+1,טבלה2[[#This Row],[ספרות באמצע]])</f>
        <v>747</v>
      </c>
      <c r="AF134" s="1" t="str">
        <f>MID(טבלה2[[#This Row],[מספר רכב]],1,טבלה2[[#This Row],[ספרות בצדדים]])</f>
        <v>50</v>
      </c>
      <c r="AG134" s="1" t="str">
        <f>CONCATENATE(טבלה2[[#This Row],[חלק שמאלי]],"-",טבלה2[[#This Row],[אמצע]],"-",טבלה2[[#This Row],[חלק ימני]])</f>
        <v>50-747-63</v>
      </c>
      <c r="AH134">
        <f>IF(טבלה2[[#This Row],[מספר ספרות]]=7,3,2)</f>
        <v>3</v>
      </c>
      <c r="AI134">
        <f>IF(טבלה2[[#This Row],[מספר ספרות]]=7,2,3)</f>
        <v>2</v>
      </c>
    </row>
    <row r="135" spans="17:35" x14ac:dyDescent="0.25">
      <c r="Q135">
        <v>4789214</v>
      </c>
      <c r="R135">
        <v>588</v>
      </c>
      <c r="S135" t="s">
        <v>111</v>
      </c>
      <c r="T135" t="s">
        <v>253</v>
      </c>
      <c r="U135" t="s">
        <v>188</v>
      </c>
      <c r="W135">
        <v>2006</v>
      </c>
      <c r="X135" s="1">
        <f>2025-טבלה2[[#This Row],[שנת יצור]]</f>
        <v>19</v>
      </c>
      <c r="Y135" s="39">
        <v>45492</v>
      </c>
      <c r="Z135" s="39">
        <v>45857</v>
      </c>
      <c r="AA135" t="s">
        <v>120</v>
      </c>
      <c r="AB135" t="s">
        <v>115</v>
      </c>
      <c r="AC135" s="1">
        <f>LEN(טבלה2[[#This Row],[מספר רכב]])</f>
        <v>7</v>
      </c>
      <c r="AD135" s="1" t="str">
        <f>RIGHT(טבלה2[[#This Row],[מספר רכב]],טבלה2[[#This Row],[ספרות בצדדים]])</f>
        <v>14</v>
      </c>
      <c r="AE135" s="1" t="str">
        <f>MID(טבלה2[[#This Row],[מספר רכב]],טבלה2[[#This Row],[ספרות בצדדים]]+1,טבלה2[[#This Row],[ספרות באמצע]])</f>
        <v>892</v>
      </c>
      <c r="AF135" s="1" t="str">
        <f>MID(טבלה2[[#This Row],[מספר רכב]],1,טבלה2[[#This Row],[ספרות בצדדים]])</f>
        <v>47</v>
      </c>
      <c r="AG135" s="1" t="str">
        <f>CONCATENATE(טבלה2[[#This Row],[חלק שמאלי]],"-",טבלה2[[#This Row],[אמצע]],"-",טבלה2[[#This Row],[חלק ימני]])</f>
        <v>47-892-14</v>
      </c>
      <c r="AH135">
        <f>IF(טבלה2[[#This Row],[מספר ספרות]]=7,3,2)</f>
        <v>3</v>
      </c>
      <c r="AI135">
        <f>IF(טבלה2[[#This Row],[מספר ספרות]]=7,2,3)</f>
        <v>2</v>
      </c>
    </row>
    <row r="136" spans="17:35" x14ac:dyDescent="0.25">
      <c r="Q136">
        <v>7836357</v>
      </c>
      <c r="R136">
        <v>588</v>
      </c>
      <c r="S136" t="s">
        <v>111</v>
      </c>
      <c r="T136" t="s">
        <v>112</v>
      </c>
      <c r="U136" t="s">
        <v>113</v>
      </c>
      <c r="W136">
        <v>2005</v>
      </c>
      <c r="X136" s="1">
        <f>2025-טבלה2[[#This Row],[שנת יצור]]</f>
        <v>20</v>
      </c>
      <c r="Y136" s="39">
        <v>45075</v>
      </c>
      <c r="Z136" s="39">
        <v>45442</v>
      </c>
      <c r="AA136" t="s">
        <v>254</v>
      </c>
      <c r="AB136" t="s">
        <v>115</v>
      </c>
      <c r="AC136" s="1">
        <f>LEN(טבלה2[[#This Row],[מספר רכב]])</f>
        <v>7</v>
      </c>
      <c r="AD136" s="1" t="str">
        <f>RIGHT(טבלה2[[#This Row],[מספר רכב]],טבלה2[[#This Row],[ספרות בצדדים]])</f>
        <v>57</v>
      </c>
      <c r="AE136" s="1" t="str">
        <f>MID(טבלה2[[#This Row],[מספר רכב]],טבלה2[[#This Row],[ספרות בצדדים]]+1,טבלה2[[#This Row],[ספרות באמצע]])</f>
        <v>363</v>
      </c>
      <c r="AF136" s="1" t="str">
        <f>MID(טבלה2[[#This Row],[מספר רכב]],1,טבלה2[[#This Row],[ספרות בצדדים]])</f>
        <v>78</v>
      </c>
      <c r="AG136" s="1" t="str">
        <f>CONCATENATE(טבלה2[[#This Row],[חלק שמאלי]],"-",טבלה2[[#This Row],[אמצע]],"-",טבלה2[[#This Row],[חלק ימני]])</f>
        <v>78-363-57</v>
      </c>
      <c r="AH136">
        <f>IF(טבלה2[[#This Row],[מספר ספרות]]=7,3,2)</f>
        <v>3</v>
      </c>
      <c r="AI136">
        <f>IF(טבלה2[[#This Row],[מספר ספרות]]=7,2,3)</f>
        <v>2</v>
      </c>
    </row>
    <row r="137" spans="17:35" x14ac:dyDescent="0.25">
      <c r="Q137">
        <v>2378261</v>
      </c>
      <c r="R137">
        <v>413</v>
      </c>
      <c r="S137" t="s">
        <v>123</v>
      </c>
      <c r="T137" t="s">
        <v>124</v>
      </c>
      <c r="U137" t="s">
        <v>125</v>
      </c>
      <c r="W137">
        <v>2007</v>
      </c>
      <c r="X137" s="1">
        <f>2025-טבלה2[[#This Row],[שנת יצור]]</f>
        <v>18</v>
      </c>
      <c r="Y137" s="39">
        <v>45740</v>
      </c>
      <c r="Z137" s="39">
        <v>46162</v>
      </c>
      <c r="AA137" t="s">
        <v>126</v>
      </c>
      <c r="AB137" t="s">
        <v>127</v>
      </c>
      <c r="AC137" s="1">
        <f>LEN(טבלה2[[#This Row],[מספר רכב]])</f>
        <v>7</v>
      </c>
      <c r="AD137" s="1" t="str">
        <f>RIGHT(טבלה2[[#This Row],[מספר רכב]],טבלה2[[#This Row],[ספרות בצדדים]])</f>
        <v>61</v>
      </c>
      <c r="AE137" s="1" t="str">
        <f>MID(טבלה2[[#This Row],[מספר רכב]],טבלה2[[#This Row],[ספרות בצדדים]]+1,טבלה2[[#This Row],[ספרות באמצע]])</f>
        <v>782</v>
      </c>
      <c r="AF137" s="1" t="str">
        <f>MID(טבלה2[[#This Row],[מספר רכב]],1,טבלה2[[#This Row],[ספרות בצדדים]])</f>
        <v>23</v>
      </c>
      <c r="AG137" s="1" t="str">
        <f>CONCATENATE(טבלה2[[#This Row],[חלק שמאלי]],"-",טבלה2[[#This Row],[אמצע]],"-",טבלה2[[#This Row],[חלק ימני]])</f>
        <v>23-782-61</v>
      </c>
      <c r="AH137">
        <f>IF(טבלה2[[#This Row],[מספר ספרות]]=7,3,2)</f>
        <v>3</v>
      </c>
      <c r="AI137">
        <f>IF(טבלה2[[#This Row],[מספר ספרות]]=7,2,3)</f>
        <v>2</v>
      </c>
    </row>
    <row r="138" spans="17:35" x14ac:dyDescent="0.25">
      <c r="Q138">
        <v>2942456</v>
      </c>
      <c r="R138">
        <v>839</v>
      </c>
      <c r="S138" t="s">
        <v>244</v>
      </c>
      <c r="T138" t="s">
        <v>245</v>
      </c>
      <c r="U138" t="s">
        <v>125</v>
      </c>
      <c r="W138">
        <v>2004</v>
      </c>
      <c r="X138" s="1">
        <f>2025-טבלה2[[#This Row],[שנת יצור]]</f>
        <v>21</v>
      </c>
      <c r="Y138" s="39">
        <v>45676</v>
      </c>
      <c r="Z138" s="39">
        <v>45885</v>
      </c>
      <c r="AA138" t="s">
        <v>119</v>
      </c>
      <c r="AB138" t="s">
        <v>127</v>
      </c>
      <c r="AC138" s="1">
        <f>LEN(טבלה2[[#This Row],[מספר רכב]])</f>
        <v>7</v>
      </c>
      <c r="AD138" s="1" t="str">
        <f>RIGHT(טבלה2[[#This Row],[מספר רכב]],טבלה2[[#This Row],[ספרות בצדדים]])</f>
        <v>56</v>
      </c>
      <c r="AE138" s="1" t="str">
        <f>MID(טבלה2[[#This Row],[מספר רכב]],טבלה2[[#This Row],[ספרות בצדדים]]+1,טבלה2[[#This Row],[ספרות באמצע]])</f>
        <v>424</v>
      </c>
      <c r="AF138" s="1" t="str">
        <f>MID(טבלה2[[#This Row],[מספר רכב]],1,טבלה2[[#This Row],[ספרות בצדדים]])</f>
        <v>29</v>
      </c>
      <c r="AG138" s="1" t="str">
        <f>CONCATENATE(טבלה2[[#This Row],[חלק שמאלי]],"-",טבלה2[[#This Row],[אמצע]],"-",טבלה2[[#This Row],[חלק ימני]])</f>
        <v>29-424-56</v>
      </c>
      <c r="AH138">
        <f>IF(טבלה2[[#This Row],[מספר ספרות]]=7,3,2)</f>
        <v>3</v>
      </c>
      <c r="AI138">
        <f>IF(טבלה2[[#This Row],[מספר ספרות]]=7,2,3)</f>
        <v>2</v>
      </c>
    </row>
    <row r="139" spans="17:35" x14ac:dyDescent="0.25">
      <c r="Q139">
        <v>1723463</v>
      </c>
      <c r="R139">
        <v>672</v>
      </c>
      <c r="S139" t="s">
        <v>255</v>
      </c>
      <c r="T139" t="s">
        <v>256</v>
      </c>
      <c r="U139" t="s">
        <v>174</v>
      </c>
      <c r="W139">
        <v>2008</v>
      </c>
      <c r="X139" s="1">
        <f>2025-טבלה2[[#This Row],[שנת יצור]]</f>
        <v>17</v>
      </c>
      <c r="Y139" s="39">
        <v>45447</v>
      </c>
      <c r="Z139" s="39">
        <v>45800</v>
      </c>
      <c r="AA139" t="s">
        <v>233</v>
      </c>
      <c r="AB139" t="s">
        <v>257</v>
      </c>
      <c r="AC139" s="1">
        <f>LEN(טבלה2[[#This Row],[מספר רכב]])</f>
        <v>7</v>
      </c>
      <c r="AD139" s="1" t="str">
        <f>RIGHT(טבלה2[[#This Row],[מספר רכב]],טבלה2[[#This Row],[ספרות בצדדים]])</f>
        <v>63</v>
      </c>
      <c r="AE139" s="1" t="str">
        <f>MID(טבלה2[[#This Row],[מספר רכב]],טבלה2[[#This Row],[ספרות בצדדים]]+1,טבלה2[[#This Row],[ספרות באמצע]])</f>
        <v>234</v>
      </c>
      <c r="AF139" s="1" t="str">
        <f>MID(טבלה2[[#This Row],[מספר רכב]],1,טבלה2[[#This Row],[ספרות בצדדים]])</f>
        <v>17</v>
      </c>
      <c r="AG139" s="1" t="str">
        <f>CONCATENATE(טבלה2[[#This Row],[חלק שמאלי]],"-",טבלה2[[#This Row],[אמצע]],"-",טבלה2[[#This Row],[חלק ימני]])</f>
        <v>17-234-63</v>
      </c>
      <c r="AH139">
        <f>IF(טבלה2[[#This Row],[מספר ספרות]]=7,3,2)</f>
        <v>3</v>
      </c>
      <c r="AI139">
        <f>IF(טבלה2[[#This Row],[מספר ספרות]]=7,2,3)</f>
        <v>2</v>
      </c>
    </row>
    <row r="140" spans="17:35" x14ac:dyDescent="0.25">
      <c r="Q140">
        <v>7097963</v>
      </c>
      <c r="R140">
        <v>588</v>
      </c>
      <c r="S140" t="s">
        <v>111</v>
      </c>
      <c r="T140" t="s">
        <v>112</v>
      </c>
      <c r="U140" t="s">
        <v>121</v>
      </c>
      <c r="V140">
        <v>15</v>
      </c>
      <c r="W140">
        <v>2008</v>
      </c>
      <c r="X140" s="1">
        <f>2025-טבלה2[[#This Row],[שנת יצור]]</f>
        <v>17</v>
      </c>
      <c r="Y140" s="39">
        <v>45499</v>
      </c>
      <c r="Z140" s="39">
        <v>45854</v>
      </c>
      <c r="AA140" t="s">
        <v>118</v>
      </c>
      <c r="AB140" t="s">
        <v>115</v>
      </c>
      <c r="AC140" s="1">
        <f>LEN(טבלה2[[#This Row],[מספר רכב]])</f>
        <v>7</v>
      </c>
      <c r="AD140" s="1" t="str">
        <f>RIGHT(טבלה2[[#This Row],[מספר רכב]],טבלה2[[#This Row],[ספרות בצדדים]])</f>
        <v>63</v>
      </c>
      <c r="AE140" s="1" t="str">
        <f>MID(טבלה2[[#This Row],[מספר רכב]],טבלה2[[#This Row],[ספרות בצדדים]]+1,טבלה2[[#This Row],[ספרות באמצע]])</f>
        <v>979</v>
      </c>
      <c r="AF140" s="1" t="str">
        <f>MID(טבלה2[[#This Row],[מספר רכב]],1,טבלה2[[#This Row],[ספרות בצדדים]])</f>
        <v>70</v>
      </c>
      <c r="AG140" s="1" t="str">
        <f>CONCATENATE(טבלה2[[#This Row],[חלק שמאלי]],"-",טבלה2[[#This Row],[אמצע]],"-",טבלה2[[#This Row],[חלק ימני]])</f>
        <v>70-979-63</v>
      </c>
      <c r="AH140">
        <f>IF(טבלה2[[#This Row],[מספר ספרות]]=7,3,2)</f>
        <v>3</v>
      </c>
      <c r="AI140">
        <f>IF(טבלה2[[#This Row],[מספר ספרות]]=7,2,3)</f>
        <v>2</v>
      </c>
    </row>
    <row r="141" spans="17:35" x14ac:dyDescent="0.25">
      <c r="Q141">
        <v>1917464</v>
      </c>
      <c r="R141">
        <v>588</v>
      </c>
      <c r="S141" t="s">
        <v>111</v>
      </c>
      <c r="T141" t="s">
        <v>112</v>
      </c>
      <c r="U141" t="s">
        <v>113</v>
      </c>
      <c r="V141">
        <v>15</v>
      </c>
      <c r="W141">
        <v>2008</v>
      </c>
      <c r="X141" s="1">
        <f>2025-טבלה2[[#This Row],[שנת יצור]]</f>
        <v>17</v>
      </c>
      <c r="Y141" s="39">
        <v>45656</v>
      </c>
      <c r="Z141" s="39">
        <v>45929</v>
      </c>
      <c r="AA141" t="s">
        <v>116</v>
      </c>
      <c r="AB141" t="s">
        <v>117</v>
      </c>
      <c r="AC141" s="1">
        <f>LEN(טבלה2[[#This Row],[מספר רכב]])</f>
        <v>7</v>
      </c>
      <c r="AD141" s="1" t="str">
        <f>RIGHT(טבלה2[[#This Row],[מספר רכב]],טבלה2[[#This Row],[ספרות בצדדים]])</f>
        <v>64</v>
      </c>
      <c r="AE141" s="1" t="str">
        <f>MID(טבלה2[[#This Row],[מספר רכב]],טבלה2[[#This Row],[ספרות בצדדים]]+1,טבלה2[[#This Row],[ספרות באמצע]])</f>
        <v>174</v>
      </c>
      <c r="AF141" s="1" t="str">
        <f>MID(טבלה2[[#This Row],[מספר רכב]],1,טבלה2[[#This Row],[ספרות בצדדים]])</f>
        <v>19</v>
      </c>
      <c r="AG141" s="1" t="str">
        <f>CONCATENATE(טבלה2[[#This Row],[חלק שמאלי]],"-",טבלה2[[#This Row],[אמצע]],"-",טבלה2[[#This Row],[חלק ימני]])</f>
        <v>19-174-64</v>
      </c>
      <c r="AH141">
        <f>IF(טבלה2[[#This Row],[מספר ספרות]]=7,3,2)</f>
        <v>3</v>
      </c>
      <c r="AI141">
        <f>IF(טבלה2[[#This Row],[מספר ספרות]]=7,2,3)</f>
        <v>2</v>
      </c>
    </row>
    <row r="142" spans="17:35" x14ac:dyDescent="0.25">
      <c r="Q142">
        <v>5855969</v>
      </c>
      <c r="R142">
        <v>751</v>
      </c>
      <c r="S142" t="s">
        <v>231</v>
      </c>
      <c r="T142" t="s">
        <v>258</v>
      </c>
      <c r="U142" t="s">
        <v>215</v>
      </c>
      <c r="V142">
        <v>15</v>
      </c>
      <c r="W142">
        <v>2009</v>
      </c>
      <c r="X142" s="1">
        <f>2025-טבלה2[[#This Row],[שנת יצור]]</f>
        <v>16</v>
      </c>
      <c r="Y142" s="39">
        <v>45445</v>
      </c>
      <c r="Z142" s="39">
        <v>45809</v>
      </c>
      <c r="AA142" t="s">
        <v>259</v>
      </c>
      <c r="AB142" t="s">
        <v>260</v>
      </c>
      <c r="AC142" s="1">
        <f>LEN(טבלה2[[#This Row],[מספר רכב]])</f>
        <v>7</v>
      </c>
      <c r="AD142" s="1" t="str">
        <f>RIGHT(טבלה2[[#This Row],[מספר רכב]],טבלה2[[#This Row],[ספרות בצדדים]])</f>
        <v>69</v>
      </c>
      <c r="AE142" s="1" t="str">
        <f>MID(טבלה2[[#This Row],[מספר רכב]],טבלה2[[#This Row],[ספרות בצדדים]]+1,טבלה2[[#This Row],[ספרות באמצע]])</f>
        <v>559</v>
      </c>
      <c r="AF142" s="1" t="str">
        <f>MID(טבלה2[[#This Row],[מספר רכב]],1,טבלה2[[#This Row],[ספרות בצדדים]])</f>
        <v>58</v>
      </c>
      <c r="AG142" s="1" t="str">
        <f>CONCATENATE(טבלה2[[#This Row],[חלק שמאלי]],"-",טבלה2[[#This Row],[אמצע]],"-",טבלה2[[#This Row],[חלק ימני]])</f>
        <v>58-559-69</v>
      </c>
      <c r="AH142">
        <f>IF(טבלה2[[#This Row],[מספר ספרות]]=7,3,2)</f>
        <v>3</v>
      </c>
      <c r="AI142">
        <f>IF(טבלה2[[#This Row],[מספר ספרות]]=7,2,3)</f>
        <v>2</v>
      </c>
    </row>
    <row r="143" spans="17:35" x14ac:dyDescent="0.25">
      <c r="Q143">
        <v>4032314</v>
      </c>
      <c r="R143">
        <v>413</v>
      </c>
      <c r="S143" t="s">
        <v>123</v>
      </c>
      <c r="T143" t="s">
        <v>124</v>
      </c>
      <c r="U143" t="s">
        <v>125</v>
      </c>
      <c r="W143">
        <v>2006</v>
      </c>
      <c r="X143" s="1">
        <f>2025-טבלה2[[#This Row],[שנת יצור]]</f>
        <v>19</v>
      </c>
      <c r="Y143" s="39">
        <v>45558</v>
      </c>
      <c r="Z143" s="39">
        <v>45870</v>
      </c>
      <c r="AA143" t="s">
        <v>190</v>
      </c>
      <c r="AB143" t="s">
        <v>127</v>
      </c>
      <c r="AC143" s="1">
        <f>LEN(טבלה2[[#This Row],[מספר רכב]])</f>
        <v>7</v>
      </c>
      <c r="AD143" s="1" t="str">
        <f>RIGHT(טבלה2[[#This Row],[מספר רכב]],טבלה2[[#This Row],[ספרות בצדדים]])</f>
        <v>14</v>
      </c>
      <c r="AE143" s="1" t="str">
        <f>MID(טבלה2[[#This Row],[מספר רכב]],טבלה2[[#This Row],[ספרות בצדדים]]+1,טבלה2[[#This Row],[ספרות באמצע]])</f>
        <v>323</v>
      </c>
      <c r="AF143" s="1" t="str">
        <f>MID(טבלה2[[#This Row],[מספר רכב]],1,טבלה2[[#This Row],[ספרות בצדדים]])</f>
        <v>40</v>
      </c>
      <c r="AG143" s="1" t="str">
        <f>CONCATENATE(טבלה2[[#This Row],[חלק שמאלי]],"-",טבלה2[[#This Row],[אמצע]],"-",טבלה2[[#This Row],[חלק ימני]])</f>
        <v>40-323-14</v>
      </c>
      <c r="AH143">
        <f>IF(טבלה2[[#This Row],[מספר ספרות]]=7,3,2)</f>
        <v>3</v>
      </c>
      <c r="AI143">
        <f>IF(טבלה2[[#This Row],[מספר ספרות]]=7,2,3)</f>
        <v>2</v>
      </c>
    </row>
    <row r="144" spans="17:35" x14ac:dyDescent="0.25">
      <c r="Q144">
        <v>4975471</v>
      </c>
      <c r="R144">
        <v>139</v>
      </c>
      <c r="S144" t="s">
        <v>261</v>
      </c>
      <c r="T144" t="s">
        <v>262</v>
      </c>
      <c r="U144" t="s">
        <v>113</v>
      </c>
      <c r="V144">
        <v>15</v>
      </c>
      <c r="W144">
        <v>2011</v>
      </c>
      <c r="X144" s="1">
        <f>2025-טבלה2[[#This Row],[שנת יצור]]</f>
        <v>14</v>
      </c>
      <c r="Y144" s="39">
        <v>45683</v>
      </c>
      <c r="Z144" s="39">
        <v>46051</v>
      </c>
      <c r="AA144" t="s">
        <v>116</v>
      </c>
      <c r="AB144" t="s">
        <v>175</v>
      </c>
      <c r="AC144" s="1">
        <f>LEN(טבלה2[[#This Row],[מספר רכב]])</f>
        <v>7</v>
      </c>
      <c r="AD144" s="1" t="str">
        <f>RIGHT(טבלה2[[#This Row],[מספר רכב]],טבלה2[[#This Row],[ספרות בצדדים]])</f>
        <v>71</v>
      </c>
      <c r="AE144" s="1" t="str">
        <f>MID(טבלה2[[#This Row],[מספר רכב]],טבלה2[[#This Row],[ספרות בצדדים]]+1,טבלה2[[#This Row],[ספרות באמצע]])</f>
        <v>754</v>
      </c>
      <c r="AF144" s="1" t="str">
        <f>MID(טבלה2[[#This Row],[מספר רכב]],1,טבלה2[[#This Row],[ספרות בצדדים]])</f>
        <v>49</v>
      </c>
      <c r="AG144" s="1" t="str">
        <f>CONCATENATE(טבלה2[[#This Row],[חלק שמאלי]],"-",טבלה2[[#This Row],[אמצע]],"-",טבלה2[[#This Row],[חלק ימני]])</f>
        <v>49-754-71</v>
      </c>
      <c r="AH144">
        <f>IF(טבלה2[[#This Row],[מספר ספרות]]=7,3,2)</f>
        <v>3</v>
      </c>
      <c r="AI144">
        <f>IF(טבלה2[[#This Row],[מספר ספרות]]=7,2,3)</f>
        <v>2</v>
      </c>
    </row>
    <row r="145" spans="17:35" x14ac:dyDescent="0.25">
      <c r="Q145">
        <v>6626514</v>
      </c>
      <c r="R145">
        <v>588</v>
      </c>
      <c r="S145" t="s">
        <v>111</v>
      </c>
      <c r="T145" t="s">
        <v>112</v>
      </c>
      <c r="U145" t="s">
        <v>113</v>
      </c>
      <c r="W145">
        <v>2006</v>
      </c>
      <c r="X145" s="1">
        <f>2025-טבלה2[[#This Row],[שנת יצור]]</f>
        <v>19</v>
      </c>
      <c r="Y145" s="39">
        <v>45662</v>
      </c>
      <c r="Z145" s="39">
        <v>45927</v>
      </c>
      <c r="AA145" t="s">
        <v>118</v>
      </c>
      <c r="AB145" t="s">
        <v>115</v>
      </c>
      <c r="AC145" s="1">
        <f>LEN(טבלה2[[#This Row],[מספר רכב]])</f>
        <v>7</v>
      </c>
      <c r="AD145" s="1" t="str">
        <f>RIGHT(טבלה2[[#This Row],[מספר רכב]],טבלה2[[#This Row],[ספרות בצדדים]])</f>
        <v>14</v>
      </c>
      <c r="AE145" s="1" t="str">
        <f>MID(טבלה2[[#This Row],[מספר רכב]],טבלה2[[#This Row],[ספרות בצדדים]]+1,טבלה2[[#This Row],[ספרות באמצע]])</f>
        <v>265</v>
      </c>
      <c r="AF145" s="1" t="str">
        <f>MID(טבלה2[[#This Row],[מספר רכב]],1,טבלה2[[#This Row],[ספרות בצדדים]])</f>
        <v>66</v>
      </c>
      <c r="AG145" s="1" t="str">
        <f>CONCATENATE(טבלה2[[#This Row],[חלק שמאלי]],"-",טבלה2[[#This Row],[אמצע]],"-",טבלה2[[#This Row],[חלק ימני]])</f>
        <v>66-265-14</v>
      </c>
      <c r="AH145">
        <f>IF(טבלה2[[#This Row],[מספר ספרות]]=7,3,2)</f>
        <v>3</v>
      </c>
      <c r="AI145">
        <f>IF(טבלה2[[#This Row],[מספר ספרות]]=7,2,3)</f>
        <v>2</v>
      </c>
    </row>
    <row r="146" spans="17:35" x14ac:dyDescent="0.25">
      <c r="Q146">
        <v>7014871</v>
      </c>
      <c r="R146">
        <v>588</v>
      </c>
      <c r="S146" t="s">
        <v>111</v>
      </c>
      <c r="T146" t="s">
        <v>263</v>
      </c>
      <c r="U146" t="s">
        <v>113</v>
      </c>
      <c r="V146">
        <v>15</v>
      </c>
      <c r="W146">
        <v>2011</v>
      </c>
      <c r="X146" s="1">
        <f>2025-טבלה2[[#This Row],[שנת יצור]]</f>
        <v>14</v>
      </c>
      <c r="Y146" s="39">
        <v>45547</v>
      </c>
      <c r="Z146" s="39">
        <v>45898</v>
      </c>
      <c r="AA146" t="s">
        <v>264</v>
      </c>
      <c r="AB146" t="s">
        <v>175</v>
      </c>
      <c r="AC146" s="1">
        <f>LEN(טבלה2[[#This Row],[מספר רכב]])</f>
        <v>7</v>
      </c>
      <c r="AD146" s="1" t="str">
        <f>RIGHT(טבלה2[[#This Row],[מספר רכב]],טבלה2[[#This Row],[ספרות בצדדים]])</f>
        <v>71</v>
      </c>
      <c r="AE146" s="1" t="str">
        <f>MID(טבלה2[[#This Row],[מספר רכב]],טבלה2[[#This Row],[ספרות בצדדים]]+1,טבלה2[[#This Row],[ספרות באמצע]])</f>
        <v>148</v>
      </c>
      <c r="AF146" s="1" t="str">
        <f>MID(טבלה2[[#This Row],[מספר רכב]],1,טבלה2[[#This Row],[ספרות בצדדים]])</f>
        <v>70</v>
      </c>
      <c r="AG146" s="1" t="str">
        <f>CONCATENATE(טבלה2[[#This Row],[חלק שמאלי]],"-",טבלה2[[#This Row],[אמצע]],"-",טבלה2[[#This Row],[חלק ימני]])</f>
        <v>70-148-71</v>
      </c>
      <c r="AH146">
        <f>IF(טבלה2[[#This Row],[מספר ספרות]]=7,3,2)</f>
        <v>3</v>
      </c>
      <c r="AI146">
        <f>IF(טבלה2[[#This Row],[מספר ספרות]]=7,2,3)</f>
        <v>2</v>
      </c>
    </row>
    <row r="147" spans="17:35" x14ac:dyDescent="0.25">
      <c r="Q147">
        <v>2960514</v>
      </c>
      <c r="R147">
        <v>588</v>
      </c>
      <c r="S147" t="s">
        <v>111</v>
      </c>
      <c r="T147" t="s">
        <v>112</v>
      </c>
      <c r="U147" t="s">
        <v>113</v>
      </c>
      <c r="W147">
        <v>2006</v>
      </c>
      <c r="X147" s="1">
        <f>2025-טבלה2[[#This Row],[שנת יצור]]</f>
        <v>19</v>
      </c>
      <c r="Y147" s="39">
        <v>45435</v>
      </c>
      <c r="Z147" s="39">
        <v>45794</v>
      </c>
      <c r="AA147" t="s">
        <v>119</v>
      </c>
      <c r="AB147" t="s">
        <v>115</v>
      </c>
      <c r="AC147" s="1">
        <f>LEN(טבלה2[[#This Row],[מספר רכב]])</f>
        <v>7</v>
      </c>
      <c r="AD147" s="1" t="str">
        <f>RIGHT(טבלה2[[#This Row],[מספר רכב]],טבלה2[[#This Row],[ספרות בצדדים]])</f>
        <v>14</v>
      </c>
      <c r="AE147" s="1" t="str">
        <f>MID(טבלה2[[#This Row],[מספר רכב]],טבלה2[[#This Row],[ספרות בצדדים]]+1,טבלה2[[#This Row],[ספרות באמצע]])</f>
        <v>605</v>
      </c>
      <c r="AF147" s="1" t="str">
        <f>MID(טבלה2[[#This Row],[מספר רכב]],1,טבלה2[[#This Row],[ספרות בצדדים]])</f>
        <v>29</v>
      </c>
      <c r="AG147" s="1" t="str">
        <f>CONCATENATE(טבלה2[[#This Row],[חלק שמאלי]],"-",טבלה2[[#This Row],[אמצע]],"-",טבלה2[[#This Row],[חלק ימני]])</f>
        <v>29-605-14</v>
      </c>
      <c r="AH147">
        <f>IF(טבלה2[[#This Row],[מספר ספרות]]=7,3,2)</f>
        <v>3</v>
      </c>
      <c r="AI147">
        <f>IF(טבלה2[[#This Row],[מספר ספרות]]=7,2,3)</f>
        <v>2</v>
      </c>
    </row>
    <row r="148" spans="17:35" x14ac:dyDescent="0.25">
      <c r="Q148">
        <v>8134651</v>
      </c>
      <c r="R148">
        <v>114</v>
      </c>
      <c r="S148" t="s">
        <v>176</v>
      </c>
      <c r="T148">
        <v>203.06100000000001</v>
      </c>
      <c r="U148" t="s">
        <v>177</v>
      </c>
      <c r="W148">
        <v>2003</v>
      </c>
      <c r="X148" s="1">
        <f>2025-טבלה2[[#This Row],[שנת יצור]]</f>
        <v>22</v>
      </c>
      <c r="Y148" s="39">
        <v>45762</v>
      </c>
      <c r="Z148" s="39">
        <v>45922</v>
      </c>
      <c r="AA148" t="s">
        <v>116</v>
      </c>
      <c r="AB148" t="s">
        <v>265</v>
      </c>
      <c r="AC148" s="1">
        <f>LEN(טבלה2[[#This Row],[מספר רכב]])</f>
        <v>7</v>
      </c>
      <c r="AD148" s="1" t="str">
        <f>RIGHT(טבלה2[[#This Row],[מספר רכב]],טבלה2[[#This Row],[ספרות בצדדים]])</f>
        <v>51</v>
      </c>
      <c r="AE148" s="1" t="str">
        <f>MID(טבלה2[[#This Row],[מספר רכב]],טבלה2[[#This Row],[ספרות בצדדים]]+1,טבלה2[[#This Row],[ספרות באמצע]])</f>
        <v>346</v>
      </c>
      <c r="AF148" s="1" t="str">
        <f>MID(טבלה2[[#This Row],[מספר רכב]],1,טבלה2[[#This Row],[ספרות בצדדים]])</f>
        <v>81</v>
      </c>
      <c r="AG148" s="1" t="str">
        <f>CONCATENATE(טבלה2[[#This Row],[חלק שמאלי]],"-",טבלה2[[#This Row],[אמצע]],"-",טבלה2[[#This Row],[חלק ימני]])</f>
        <v>81-346-51</v>
      </c>
      <c r="AH148">
        <f>IF(טבלה2[[#This Row],[מספר ספרות]]=7,3,2)</f>
        <v>3</v>
      </c>
      <c r="AI148">
        <f>IF(טבלה2[[#This Row],[מספר ספרות]]=7,2,3)</f>
        <v>2</v>
      </c>
    </row>
    <row r="149" spans="17:35" x14ac:dyDescent="0.25">
      <c r="Q149">
        <v>1779064</v>
      </c>
      <c r="R149">
        <v>588</v>
      </c>
      <c r="S149" t="s">
        <v>111</v>
      </c>
      <c r="T149" t="s">
        <v>112</v>
      </c>
      <c r="U149" t="s">
        <v>113</v>
      </c>
      <c r="V149">
        <v>15</v>
      </c>
      <c r="W149">
        <v>2008</v>
      </c>
      <c r="X149" s="1">
        <f>2025-טבלה2[[#This Row],[שנת יצור]]</f>
        <v>17</v>
      </c>
      <c r="Y149" s="39">
        <v>45741</v>
      </c>
      <c r="Z149" s="39">
        <v>45908</v>
      </c>
      <c r="AA149" t="s">
        <v>119</v>
      </c>
      <c r="AB149" t="s">
        <v>117</v>
      </c>
      <c r="AC149" s="1">
        <f>LEN(טבלה2[[#This Row],[מספר רכב]])</f>
        <v>7</v>
      </c>
      <c r="AD149" s="1" t="str">
        <f>RIGHT(טבלה2[[#This Row],[מספר רכב]],טבלה2[[#This Row],[ספרות בצדדים]])</f>
        <v>64</v>
      </c>
      <c r="AE149" s="1" t="str">
        <f>MID(טבלה2[[#This Row],[מספר רכב]],טבלה2[[#This Row],[ספרות בצדדים]]+1,טבלה2[[#This Row],[ספרות באמצע]])</f>
        <v>790</v>
      </c>
      <c r="AF149" s="1" t="str">
        <f>MID(טבלה2[[#This Row],[מספר רכב]],1,טבלה2[[#This Row],[ספרות בצדדים]])</f>
        <v>17</v>
      </c>
      <c r="AG149" s="1" t="str">
        <f>CONCATENATE(טבלה2[[#This Row],[חלק שמאלי]],"-",טבלה2[[#This Row],[אמצע]],"-",טבלה2[[#This Row],[חלק ימני]])</f>
        <v>17-790-64</v>
      </c>
      <c r="AH149">
        <f>IF(טבלה2[[#This Row],[מספר ספרות]]=7,3,2)</f>
        <v>3</v>
      </c>
      <c r="AI149">
        <f>IF(טבלה2[[#This Row],[מספר ספרות]]=7,2,3)</f>
        <v>2</v>
      </c>
    </row>
    <row r="150" spans="17:35" x14ac:dyDescent="0.25">
      <c r="Q150">
        <v>9793763</v>
      </c>
      <c r="R150">
        <v>683</v>
      </c>
      <c r="S150" t="s">
        <v>192</v>
      </c>
      <c r="T150" t="s">
        <v>193</v>
      </c>
      <c r="U150" t="s">
        <v>194</v>
      </c>
      <c r="W150">
        <v>2008</v>
      </c>
      <c r="X150" s="1">
        <f>2025-טבלה2[[#This Row],[שנת יצור]]</f>
        <v>17</v>
      </c>
      <c r="Y150" s="39">
        <v>45617</v>
      </c>
      <c r="Z150" s="39">
        <v>46015</v>
      </c>
      <c r="AA150" t="s">
        <v>116</v>
      </c>
      <c r="AB150" t="s">
        <v>195</v>
      </c>
      <c r="AC150" s="1">
        <f>LEN(טבלה2[[#This Row],[מספר רכב]])</f>
        <v>7</v>
      </c>
      <c r="AD150" s="1" t="str">
        <f>RIGHT(טבלה2[[#This Row],[מספר רכב]],טבלה2[[#This Row],[ספרות בצדדים]])</f>
        <v>63</v>
      </c>
      <c r="AE150" s="1" t="str">
        <f>MID(טבלה2[[#This Row],[מספר רכב]],טבלה2[[#This Row],[ספרות בצדדים]]+1,טבלה2[[#This Row],[ספרות באמצע]])</f>
        <v>937</v>
      </c>
      <c r="AF150" s="1" t="str">
        <f>MID(טבלה2[[#This Row],[מספר רכב]],1,טבלה2[[#This Row],[ספרות בצדדים]])</f>
        <v>97</v>
      </c>
      <c r="AG150" s="1" t="str">
        <f>CONCATENATE(טבלה2[[#This Row],[חלק שמאלי]],"-",טבלה2[[#This Row],[אמצע]],"-",טבלה2[[#This Row],[חלק ימני]])</f>
        <v>97-937-63</v>
      </c>
      <c r="AH150">
        <f>IF(טבלה2[[#This Row],[מספר ספרות]]=7,3,2)</f>
        <v>3</v>
      </c>
      <c r="AI150">
        <f>IF(טבלה2[[#This Row],[מספר ספרות]]=7,2,3)</f>
        <v>2</v>
      </c>
    </row>
    <row r="151" spans="17:35" x14ac:dyDescent="0.25">
      <c r="Q151">
        <v>3651162</v>
      </c>
      <c r="R151">
        <v>734</v>
      </c>
      <c r="S151" t="s">
        <v>139</v>
      </c>
      <c r="T151" t="s">
        <v>207</v>
      </c>
      <c r="U151" t="s">
        <v>266</v>
      </c>
      <c r="W151">
        <v>2007</v>
      </c>
      <c r="X151" s="1">
        <f>2025-טבלה2[[#This Row],[שנת יצור]]</f>
        <v>18</v>
      </c>
      <c r="Y151" s="39">
        <v>45652</v>
      </c>
      <c r="Z151" s="39">
        <v>45987</v>
      </c>
      <c r="AA151" t="s">
        <v>184</v>
      </c>
      <c r="AB151" t="s">
        <v>141</v>
      </c>
      <c r="AC151" s="1">
        <f>LEN(טבלה2[[#This Row],[מספר רכב]])</f>
        <v>7</v>
      </c>
      <c r="AD151" s="1" t="str">
        <f>RIGHT(טבלה2[[#This Row],[מספר רכב]],טבלה2[[#This Row],[ספרות בצדדים]])</f>
        <v>62</v>
      </c>
      <c r="AE151" s="1" t="str">
        <f>MID(טבלה2[[#This Row],[מספר רכב]],טבלה2[[#This Row],[ספרות בצדדים]]+1,טבלה2[[#This Row],[ספרות באמצע]])</f>
        <v>511</v>
      </c>
      <c r="AF151" s="1" t="str">
        <f>MID(טבלה2[[#This Row],[מספר רכב]],1,טבלה2[[#This Row],[ספרות בצדדים]])</f>
        <v>36</v>
      </c>
      <c r="AG151" s="1" t="str">
        <f>CONCATENATE(טבלה2[[#This Row],[חלק שמאלי]],"-",טבלה2[[#This Row],[אמצע]],"-",טבלה2[[#This Row],[חלק ימני]])</f>
        <v>36-511-62</v>
      </c>
      <c r="AH151">
        <f>IF(טבלה2[[#This Row],[מספר ספרות]]=7,3,2)</f>
        <v>3</v>
      </c>
      <c r="AI151">
        <f>IF(טבלה2[[#This Row],[מספר ספרות]]=7,2,3)</f>
        <v>2</v>
      </c>
    </row>
    <row r="152" spans="17:35" x14ac:dyDescent="0.25">
      <c r="Q152">
        <v>6232514</v>
      </c>
      <c r="R152">
        <v>588</v>
      </c>
      <c r="S152" t="s">
        <v>111</v>
      </c>
      <c r="T152" t="s">
        <v>112</v>
      </c>
      <c r="U152" t="s">
        <v>113</v>
      </c>
      <c r="W152">
        <v>2006</v>
      </c>
      <c r="X152" s="1">
        <f>2025-טבלה2[[#This Row],[שנת יצור]]</f>
        <v>19</v>
      </c>
      <c r="Y152" s="39">
        <v>45170</v>
      </c>
      <c r="Z152" s="39">
        <v>45532</v>
      </c>
      <c r="AA152" t="s">
        <v>116</v>
      </c>
      <c r="AB152" t="s">
        <v>115</v>
      </c>
      <c r="AC152" s="1">
        <f>LEN(טבלה2[[#This Row],[מספר רכב]])</f>
        <v>7</v>
      </c>
      <c r="AD152" s="1" t="str">
        <f>RIGHT(טבלה2[[#This Row],[מספר רכב]],טבלה2[[#This Row],[ספרות בצדדים]])</f>
        <v>14</v>
      </c>
      <c r="AE152" s="1" t="str">
        <f>MID(טבלה2[[#This Row],[מספר רכב]],טבלה2[[#This Row],[ספרות בצדדים]]+1,טבלה2[[#This Row],[ספרות באמצע]])</f>
        <v>325</v>
      </c>
      <c r="AF152" s="1" t="str">
        <f>MID(טבלה2[[#This Row],[מספר רכב]],1,טבלה2[[#This Row],[ספרות בצדדים]])</f>
        <v>62</v>
      </c>
      <c r="AG152" s="1" t="str">
        <f>CONCATENATE(טבלה2[[#This Row],[חלק שמאלי]],"-",טבלה2[[#This Row],[אמצע]],"-",טבלה2[[#This Row],[חלק ימני]])</f>
        <v>62-325-14</v>
      </c>
      <c r="AH152">
        <f>IF(טבלה2[[#This Row],[מספר ספרות]]=7,3,2)</f>
        <v>3</v>
      </c>
      <c r="AI152">
        <f>IF(טבלה2[[#This Row],[מספר ספרות]]=7,2,3)</f>
        <v>2</v>
      </c>
    </row>
    <row r="153" spans="17:35" x14ac:dyDescent="0.25">
      <c r="Q153">
        <v>8503814</v>
      </c>
      <c r="R153">
        <v>114</v>
      </c>
      <c r="S153" t="s">
        <v>176</v>
      </c>
      <c r="T153">
        <v>211.054</v>
      </c>
      <c r="U153" t="s">
        <v>177</v>
      </c>
      <c r="W153">
        <v>2006</v>
      </c>
      <c r="X153" s="1">
        <f>2025-טבלה2[[#This Row],[שנת יצור]]</f>
        <v>19</v>
      </c>
      <c r="Y153" s="39">
        <v>45251</v>
      </c>
      <c r="Z153" s="39">
        <v>45580</v>
      </c>
      <c r="AA153" t="s">
        <v>118</v>
      </c>
      <c r="AB153" t="s">
        <v>267</v>
      </c>
      <c r="AC153" s="1">
        <f>LEN(טבלה2[[#This Row],[מספר רכב]])</f>
        <v>7</v>
      </c>
      <c r="AD153" s="1" t="str">
        <f>RIGHT(טבלה2[[#This Row],[מספר רכב]],טבלה2[[#This Row],[ספרות בצדדים]])</f>
        <v>14</v>
      </c>
      <c r="AE153" s="1" t="str">
        <f>MID(טבלה2[[#This Row],[מספר רכב]],טבלה2[[#This Row],[ספרות בצדדים]]+1,טבלה2[[#This Row],[ספרות באמצע]])</f>
        <v>038</v>
      </c>
      <c r="AF153" s="1" t="str">
        <f>MID(טבלה2[[#This Row],[מספר רכב]],1,טבלה2[[#This Row],[ספרות בצדדים]])</f>
        <v>85</v>
      </c>
      <c r="AG153" s="1" t="str">
        <f>CONCATENATE(טבלה2[[#This Row],[חלק שמאלי]],"-",טבלה2[[#This Row],[אמצע]],"-",טבלה2[[#This Row],[חלק ימני]])</f>
        <v>85-038-14</v>
      </c>
      <c r="AH153">
        <f>IF(טבלה2[[#This Row],[מספר ספרות]]=7,3,2)</f>
        <v>3</v>
      </c>
      <c r="AI153">
        <f>IF(טבלה2[[#This Row],[מספר ספרות]]=7,2,3)</f>
        <v>2</v>
      </c>
    </row>
    <row r="154" spans="17:35" x14ac:dyDescent="0.25">
      <c r="Q154">
        <v>2515261</v>
      </c>
      <c r="R154">
        <v>413</v>
      </c>
      <c r="S154" t="s">
        <v>123</v>
      </c>
      <c r="T154" t="s">
        <v>124</v>
      </c>
      <c r="U154" t="s">
        <v>125</v>
      </c>
      <c r="W154">
        <v>2007</v>
      </c>
      <c r="X154" s="1">
        <f>2025-טבלה2[[#This Row],[שנת יצור]]</f>
        <v>18</v>
      </c>
      <c r="Y154" s="39">
        <v>45796</v>
      </c>
      <c r="Z154" s="39">
        <v>46176</v>
      </c>
      <c r="AA154" t="s">
        <v>133</v>
      </c>
      <c r="AB154" t="s">
        <v>127</v>
      </c>
      <c r="AC154" s="1">
        <f>LEN(טבלה2[[#This Row],[מספר רכב]])</f>
        <v>7</v>
      </c>
      <c r="AD154" s="1" t="str">
        <f>RIGHT(טבלה2[[#This Row],[מספר רכב]],טבלה2[[#This Row],[ספרות בצדדים]])</f>
        <v>61</v>
      </c>
      <c r="AE154" s="1" t="str">
        <f>MID(טבלה2[[#This Row],[מספר רכב]],טבלה2[[#This Row],[ספרות בצדדים]]+1,טבלה2[[#This Row],[ספרות באמצע]])</f>
        <v>152</v>
      </c>
      <c r="AF154" s="1" t="str">
        <f>MID(טבלה2[[#This Row],[מספר רכב]],1,טבלה2[[#This Row],[ספרות בצדדים]])</f>
        <v>25</v>
      </c>
      <c r="AG154" s="1" t="str">
        <f>CONCATENATE(טבלה2[[#This Row],[חלק שמאלי]],"-",טבלה2[[#This Row],[אמצע]],"-",טבלה2[[#This Row],[חלק ימני]])</f>
        <v>25-152-61</v>
      </c>
      <c r="AH154">
        <f>IF(טבלה2[[#This Row],[מספר ספרות]]=7,3,2)</f>
        <v>3</v>
      </c>
      <c r="AI154">
        <f>IF(טבלה2[[#This Row],[מספר ספרות]]=7,2,3)</f>
        <v>2</v>
      </c>
    </row>
    <row r="155" spans="17:35" x14ac:dyDescent="0.25">
      <c r="Q155">
        <v>2251363</v>
      </c>
      <c r="R155">
        <v>590</v>
      </c>
      <c r="S155" t="s">
        <v>235</v>
      </c>
      <c r="T155" t="s">
        <v>236</v>
      </c>
      <c r="U155" t="s">
        <v>268</v>
      </c>
      <c r="V155">
        <v>15</v>
      </c>
      <c r="W155">
        <v>2008</v>
      </c>
      <c r="X155" s="1">
        <f>2025-טבלה2[[#This Row],[שנת יצור]]</f>
        <v>17</v>
      </c>
      <c r="Y155" s="39">
        <v>45795</v>
      </c>
      <c r="Z155" s="39">
        <v>46179</v>
      </c>
      <c r="AA155" t="s">
        <v>116</v>
      </c>
      <c r="AB155" t="s">
        <v>238</v>
      </c>
      <c r="AC155" s="1">
        <f>LEN(טבלה2[[#This Row],[מספר רכב]])</f>
        <v>7</v>
      </c>
      <c r="AD155" s="1" t="str">
        <f>RIGHT(טבלה2[[#This Row],[מספר רכב]],טבלה2[[#This Row],[ספרות בצדדים]])</f>
        <v>63</v>
      </c>
      <c r="AE155" s="1" t="str">
        <f>MID(טבלה2[[#This Row],[מספר רכב]],טבלה2[[#This Row],[ספרות בצדדים]]+1,טבלה2[[#This Row],[ספרות באמצע]])</f>
        <v>513</v>
      </c>
      <c r="AF155" s="1" t="str">
        <f>MID(טבלה2[[#This Row],[מספר רכב]],1,טבלה2[[#This Row],[ספרות בצדדים]])</f>
        <v>22</v>
      </c>
      <c r="AG155" s="1" t="str">
        <f>CONCATENATE(טבלה2[[#This Row],[חלק שמאלי]],"-",טבלה2[[#This Row],[אמצע]],"-",טבלה2[[#This Row],[חלק ימני]])</f>
        <v>22-513-63</v>
      </c>
      <c r="AH155">
        <f>IF(טבלה2[[#This Row],[מספר ספרות]]=7,3,2)</f>
        <v>3</v>
      </c>
      <c r="AI155">
        <f>IF(טבלה2[[#This Row],[מספר ספרות]]=7,2,3)</f>
        <v>2</v>
      </c>
    </row>
    <row r="156" spans="17:35" x14ac:dyDescent="0.25">
      <c r="Q156">
        <v>3982170</v>
      </c>
      <c r="R156">
        <v>869</v>
      </c>
      <c r="S156" t="s">
        <v>269</v>
      </c>
      <c r="T156" t="s">
        <v>270</v>
      </c>
      <c r="U156" t="s">
        <v>136</v>
      </c>
      <c r="V156">
        <v>15</v>
      </c>
      <c r="W156">
        <v>2009</v>
      </c>
      <c r="X156" s="1">
        <f>2025-טבלה2[[#This Row],[שנת יצור]]</f>
        <v>16</v>
      </c>
      <c r="Y156" s="39">
        <v>45601</v>
      </c>
      <c r="Z156" s="39">
        <v>45954</v>
      </c>
      <c r="AA156" t="s">
        <v>116</v>
      </c>
      <c r="AB156" t="s">
        <v>271</v>
      </c>
      <c r="AC156" s="1">
        <f>LEN(טבלה2[[#This Row],[מספר רכב]])</f>
        <v>7</v>
      </c>
      <c r="AD156" s="1" t="str">
        <f>RIGHT(טבלה2[[#This Row],[מספר רכב]],טבלה2[[#This Row],[ספרות בצדדים]])</f>
        <v>70</v>
      </c>
      <c r="AE156" s="1" t="str">
        <f>MID(טבלה2[[#This Row],[מספר רכב]],טבלה2[[#This Row],[ספרות בצדדים]]+1,טבלה2[[#This Row],[ספרות באמצע]])</f>
        <v>821</v>
      </c>
      <c r="AF156" s="1" t="str">
        <f>MID(טבלה2[[#This Row],[מספר רכב]],1,טבלה2[[#This Row],[ספרות בצדדים]])</f>
        <v>39</v>
      </c>
      <c r="AG156" s="1" t="str">
        <f>CONCATENATE(טבלה2[[#This Row],[חלק שמאלי]],"-",טבלה2[[#This Row],[אמצע]],"-",טבלה2[[#This Row],[חלק ימני]])</f>
        <v>39-821-70</v>
      </c>
      <c r="AH156">
        <f>IF(טבלה2[[#This Row],[מספר ספרות]]=7,3,2)</f>
        <v>3</v>
      </c>
      <c r="AI156">
        <f>IF(טבלה2[[#This Row],[מספר ספרות]]=7,2,3)</f>
        <v>2</v>
      </c>
    </row>
    <row r="157" spans="17:35" x14ac:dyDescent="0.25">
      <c r="Q157">
        <v>6822664</v>
      </c>
      <c r="R157">
        <v>590</v>
      </c>
      <c r="S157" t="s">
        <v>235</v>
      </c>
      <c r="T157" t="s">
        <v>236</v>
      </c>
      <c r="U157" t="s">
        <v>130</v>
      </c>
      <c r="V157">
        <v>15</v>
      </c>
      <c r="W157">
        <v>2008</v>
      </c>
      <c r="X157" s="1">
        <f>2025-טבלה2[[#This Row],[שנת יצור]]</f>
        <v>17</v>
      </c>
      <c r="Y157" s="39">
        <v>45253</v>
      </c>
      <c r="Z157" s="39">
        <v>45594</v>
      </c>
      <c r="AA157" t="s">
        <v>116</v>
      </c>
      <c r="AB157" t="s">
        <v>238</v>
      </c>
      <c r="AC157" s="1">
        <f>LEN(טבלה2[[#This Row],[מספר רכב]])</f>
        <v>7</v>
      </c>
      <c r="AD157" s="1" t="str">
        <f>RIGHT(טבלה2[[#This Row],[מספר רכב]],טבלה2[[#This Row],[ספרות בצדדים]])</f>
        <v>64</v>
      </c>
      <c r="AE157" s="1" t="str">
        <f>MID(טבלה2[[#This Row],[מספר רכב]],טבלה2[[#This Row],[ספרות בצדדים]]+1,טבלה2[[#This Row],[ספרות באמצע]])</f>
        <v>226</v>
      </c>
      <c r="AF157" s="1" t="str">
        <f>MID(טבלה2[[#This Row],[מספר רכב]],1,טבלה2[[#This Row],[ספרות בצדדים]])</f>
        <v>68</v>
      </c>
      <c r="AG157" s="1" t="str">
        <f>CONCATENATE(טבלה2[[#This Row],[חלק שמאלי]],"-",טבלה2[[#This Row],[אמצע]],"-",טבלה2[[#This Row],[חלק ימני]])</f>
        <v>68-226-64</v>
      </c>
      <c r="AH157">
        <f>IF(טבלה2[[#This Row],[מספר ספרות]]=7,3,2)</f>
        <v>3</v>
      </c>
      <c r="AI157">
        <f>IF(טבלה2[[#This Row],[מספר ספרות]]=7,2,3)</f>
        <v>2</v>
      </c>
    </row>
    <row r="158" spans="17:35" x14ac:dyDescent="0.25">
      <c r="Q158">
        <v>1959066</v>
      </c>
      <c r="R158">
        <v>588</v>
      </c>
      <c r="S158" t="s">
        <v>111</v>
      </c>
      <c r="T158" t="s">
        <v>112</v>
      </c>
      <c r="U158" t="s">
        <v>113</v>
      </c>
      <c r="V158">
        <v>15</v>
      </c>
      <c r="W158">
        <v>2008</v>
      </c>
      <c r="X158" s="1">
        <f>2025-טבלה2[[#This Row],[שנת יצור]]</f>
        <v>17</v>
      </c>
      <c r="Y158" s="39">
        <v>45729</v>
      </c>
      <c r="Z158" s="39">
        <v>46052</v>
      </c>
      <c r="AA158" t="s">
        <v>116</v>
      </c>
      <c r="AB158" t="s">
        <v>117</v>
      </c>
      <c r="AC158" s="1">
        <f>LEN(טבלה2[[#This Row],[מספר רכב]])</f>
        <v>7</v>
      </c>
      <c r="AD158" s="1" t="str">
        <f>RIGHT(טבלה2[[#This Row],[מספר רכב]],טבלה2[[#This Row],[ספרות בצדדים]])</f>
        <v>66</v>
      </c>
      <c r="AE158" s="1" t="str">
        <f>MID(טבלה2[[#This Row],[מספר רכב]],טבלה2[[#This Row],[ספרות בצדדים]]+1,טבלה2[[#This Row],[ספרות באמצע]])</f>
        <v>590</v>
      </c>
      <c r="AF158" s="1" t="str">
        <f>MID(טבלה2[[#This Row],[מספר רכב]],1,טבלה2[[#This Row],[ספרות בצדדים]])</f>
        <v>19</v>
      </c>
      <c r="AG158" s="1" t="str">
        <f>CONCATENATE(טבלה2[[#This Row],[חלק שמאלי]],"-",טבלה2[[#This Row],[אמצע]],"-",טבלה2[[#This Row],[חלק ימני]])</f>
        <v>19-590-66</v>
      </c>
      <c r="AH158">
        <f>IF(טבלה2[[#This Row],[מספר ספרות]]=7,3,2)</f>
        <v>3</v>
      </c>
      <c r="AI158">
        <f>IF(טבלה2[[#This Row],[מספר ספרות]]=7,2,3)</f>
        <v>2</v>
      </c>
    </row>
    <row r="159" spans="17:35" x14ac:dyDescent="0.25">
      <c r="Q159">
        <v>6227214</v>
      </c>
      <c r="R159">
        <v>588</v>
      </c>
      <c r="S159" t="s">
        <v>111</v>
      </c>
      <c r="T159" t="s">
        <v>112</v>
      </c>
      <c r="U159" t="s">
        <v>113</v>
      </c>
      <c r="W159">
        <v>2006</v>
      </c>
      <c r="X159" s="1">
        <f>2025-טבלה2[[#This Row],[שנת יצור]]</f>
        <v>19</v>
      </c>
      <c r="Y159" s="39">
        <v>45494</v>
      </c>
      <c r="Z159" s="39">
        <v>45897</v>
      </c>
      <c r="AA159" t="s">
        <v>119</v>
      </c>
      <c r="AB159" t="s">
        <v>115</v>
      </c>
      <c r="AC159" s="1">
        <f>LEN(טבלה2[[#This Row],[מספר רכב]])</f>
        <v>7</v>
      </c>
      <c r="AD159" s="1" t="str">
        <f>RIGHT(טבלה2[[#This Row],[מספר רכב]],טבלה2[[#This Row],[ספרות בצדדים]])</f>
        <v>14</v>
      </c>
      <c r="AE159" s="1" t="str">
        <f>MID(טבלה2[[#This Row],[מספר רכב]],טבלה2[[#This Row],[ספרות בצדדים]]+1,טבלה2[[#This Row],[ספרות באמצע]])</f>
        <v>272</v>
      </c>
      <c r="AF159" s="1" t="str">
        <f>MID(טבלה2[[#This Row],[מספר רכב]],1,טבלה2[[#This Row],[ספרות בצדדים]])</f>
        <v>62</v>
      </c>
      <c r="AG159" s="1" t="str">
        <f>CONCATENATE(טבלה2[[#This Row],[חלק שמאלי]],"-",טבלה2[[#This Row],[אמצע]],"-",טבלה2[[#This Row],[חלק ימני]])</f>
        <v>62-272-14</v>
      </c>
      <c r="AH159">
        <f>IF(טבלה2[[#This Row],[מספר ספרות]]=7,3,2)</f>
        <v>3</v>
      </c>
      <c r="AI159">
        <f>IF(טבלה2[[#This Row],[מספר ספרות]]=7,2,3)</f>
        <v>2</v>
      </c>
    </row>
    <row r="160" spans="17:35" x14ac:dyDescent="0.25">
      <c r="Q160">
        <v>8862564</v>
      </c>
      <c r="R160">
        <v>413</v>
      </c>
      <c r="S160" t="s">
        <v>123</v>
      </c>
      <c r="T160" t="s">
        <v>159</v>
      </c>
      <c r="U160" t="s">
        <v>158</v>
      </c>
      <c r="V160">
        <v>15</v>
      </c>
      <c r="W160">
        <v>2008</v>
      </c>
      <c r="X160" s="1">
        <f>2025-טבלה2[[#This Row],[שנת יצור]]</f>
        <v>17</v>
      </c>
      <c r="Y160" s="39">
        <v>45733</v>
      </c>
      <c r="Z160" s="39">
        <v>46038</v>
      </c>
      <c r="AA160" t="s">
        <v>126</v>
      </c>
      <c r="AB160" t="s">
        <v>127</v>
      </c>
      <c r="AC160" s="1">
        <f>LEN(טבלה2[[#This Row],[מספר רכב]])</f>
        <v>7</v>
      </c>
      <c r="AD160" s="1" t="str">
        <f>RIGHT(טבלה2[[#This Row],[מספר רכב]],טבלה2[[#This Row],[ספרות בצדדים]])</f>
        <v>64</v>
      </c>
      <c r="AE160" s="1" t="str">
        <f>MID(טבלה2[[#This Row],[מספר רכב]],טבלה2[[#This Row],[ספרות בצדדים]]+1,טבלה2[[#This Row],[ספרות באמצע]])</f>
        <v>625</v>
      </c>
      <c r="AF160" s="1" t="str">
        <f>MID(טבלה2[[#This Row],[מספר רכב]],1,טבלה2[[#This Row],[ספרות בצדדים]])</f>
        <v>88</v>
      </c>
      <c r="AG160" s="1" t="str">
        <f>CONCATENATE(טבלה2[[#This Row],[חלק שמאלי]],"-",טבלה2[[#This Row],[אמצע]],"-",טבלה2[[#This Row],[חלק ימני]])</f>
        <v>88-625-64</v>
      </c>
      <c r="AH160">
        <f>IF(טבלה2[[#This Row],[מספר ספרות]]=7,3,2)</f>
        <v>3</v>
      </c>
      <c r="AI160">
        <f>IF(טבלה2[[#This Row],[מספר ספרות]]=7,2,3)</f>
        <v>2</v>
      </c>
    </row>
    <row r="161" spans="17:35" x14ac:dyDescent="0.25">
      <c r="Q161">
        <v>4364464</v>
      </c>
      <c r="R161">
        <v>413</v>
      </c>
      <c r="S161" t="s">
        <v>123</v>
      </c>
      <c r="T161" t="s">
        <v>180</v>
      </c>
      <c r="U161" t="s">
        <v>125</v>
      </c>
      <c r="V161">
        <v>15</v>
      </c>
      <c r="W161">
        <v>2008</v>
      </c>
      <c r="X161" s="1">
        <f>2025-טבלה2[[#This Row],[שנת יצור]]</f>
        <v>17</v>
      </c>
      <c r="Y161" s="39">
        <v>45586</v>
      </c>
      <c r="Z161" s="39">
        <v>45939</v>
      </c>
      <c r="AA161" t="s">
        <v>126</v>
      </c>
      <c r="AB161" t="s">
        <v>127</v>
      </c>
      <c r="AC161" s="1">
        <f>LEN(טבלה2[[#This Row],[מספר רכב]])</f>
        <v>7</v>
      </c>
      <c r="AD161" s="1" t="str">
        <f>RIGHT(טבלה2[[#This Row],[מספר רכב]],טבלה2[[#This Row],[ספרות בצדדים]])</f>
        <v>64</v>
      </c>
      <c r="AE161" s="1" t="str">
        <f>MID(טבלה2[[#This Row],[מספר רכב]],טבלה2[[#This Row],[ספרות בצדדים]]+1,טבלה2[[#This Row],[ספרות באמצע]])</f>
        <v>644</v>
      </c>
      <c r="AF161" s="1" t="str">
        <f>MID(טבלה2[[#This Row],[מספר רכב]],1,טבלה2[[#This Row],[ספרות בצדדים]])</f>
        <v>43</v>
      </c>
      <c r="AG161" s="1" t="str">
        <f>CONCATENATE(טבלה2[[#This Row],[חלק שמאלי]],"-",טבלה2[[#This Row],[אמצע]],"-",טבלה2[[#This Row],[חלק ימני]])</f>
        <v>43-644-64</v>
      </c>
      <c r="AH161">
        <f>IF(טבלה2[[#This Row],[מספר ספרות]]=7,3,2)</f>
        <v>3</v>
      </c>
      <c r="AI161">
        <f>IF(טבלה2[[#This Row],[מספר ספרות]]=7,2,3)</f>
        <v>2</v>
      </c>
    </row>
    <row r="162" spans="17:35" x14ac:dyDescent="0.25">
      <c r="Q162">
        <v>9490664</v>
      </c>
      <c r="R162">
        <v>588</v>
      </c>
      <c r="S162" t="s">
        <v>111</v>
      </c>
      <c r="T162" t="s">
        <v>112</v>
      </c>
      <c r="U162" t="s">
        <v>121</v>
      </c>
      <c r="V162">
        <v>15</v>
      </c>
      <c r="W162">
        <v>2008</v>
      </c>
      <c r="X162" s="1">
        <f>2025-טבלה2[[#This Row],[שנת יצור]]</f>
        <v>17</v>
      </c>
      <c r="Y162" s="39">
        <v>45623</v>
      </c>
      <c r="Z162" s="39">
        <v>45985</v>
      </c>
      <c r="AA162" t="s">
        <v>128</v>
      </c>
      <c r="AB162" t="s">
        <v>115</v>
      </c>
      <c r="AC162" s="1">
        <f>LEN(טבלה2[[#This Row],[מספר רכב]])</f>
        <v>7</v>
      </c>
      <c r="AD162" s="1" t="str">
        <f>RIGHT(טבלה2[[#This Row],[מספר רכב]],טבלה2[[#This Row],[ספרות בצדדים]])</f>
        <v>64</v>
      </c>
      <c r="AE162" s="1" t="str">
        <f>MID(טבלה2[[#This Row],[מספר רכב]],טבלה2[[#This Row],[ספרות בצדדים]]+1,טבלה2[[#This Row],[ספרות באמצע]])</f>
        <v>906</v>
      </c>
      <c r="AF162" s="1" t="str">
        <f>MID(טבלה2[[#This Row],[מספר רכב]],1,טבלה2[[#This Row],[ספרות בצדדים]])</f>
        <v>94</v>
      </c>
      <c r="AG162" s="1" t="str">
        <f>CONCATENATE(טבלה2[[#This Row],[חלק שמאלי]],"-",טבלה2[[#This Row],[אמצע]],"-",טבלה2[[#This Row],[חלק ימני]])</f>
        <v>94-906-64</v>
      </c>
      <c r="AH162">
        <f>IF(טבלה2[[#This Row],[מספר ספרות]]=7,3,2)</f>
        <v>3</v>
      </c>
      <c r="AI162">
        <f>IF(טבלה2[[#This Row],[מספר ספרות]]=7,2,3)</f>
        <v>2</v>
      </c>
    </row>
    <row r="163" spans="17:35" x14ac:dyDescent="0.25">
      <c r="Q163">
        <v>4921159</v>
      </c>
      <c r="R163">
        <v>588</v>
      </c>
      <c r="S163" t="s">
        <v>111</v>
      </c>
      <c r="T163" t="s">
        <v>112</v>
      </c>
      <c r="U163" t="s">
        <v>121</v>
      </c>
      <c r="W163">
        <v>2005</v>
      </c>
      <c r="X163" s="1">
        <f>2025-טבלה2[[#This Row],[שנת יצור]]</f>
        <v>20</v>
      </c>
      <c r="Y163" s="39">
        <v>45741</v>
      </c>
      <c r="Z163" s="39">
        <v>45861</v>
      </c>
      <c r="AA163" t="s">
        <v>118</v>
      </c>
      <c r="AB163" t="s">
        <v>115</v>
      </c>
      <c r="AC163" s="1">
        <f>LEN(טבלה2[[#This Row],[מספר רכב]])</f>
        <v>7</v>
      </c>
      <c r="AD163" s="1" t="str">
        <f>RIGHT(טבלה2[[#This Row],[מספר רכב]],טבלה2[[#This Row],[ספרות בצדדים]])</f>
        <v>59</v>
      </c>
      <c r="AE163" s="1" t="str">
        <f>MID(טבלה2[[#This Row],[מספר רכב]],טבלה2[[#This Row],[ספרות בצדדים]]+1,טבלה2[[#This Row],[ספרות באמצע]])</f>
        <v>211</v>
      </c>
      <c r="AF163" s="1" t="str">
        <f>MID(טבלה2[[#This Row],[מספר רכב]],1,טבלה2[[#This Row],[ספרות בצדדים]])</f>
        <v>49</v>
      </c>
      <c r="AG163" s="1" t="str">
        <f>CONCATENATE(טבלה2[[#This Row],[חלק שמאלי]],"-",טבלה2[[#This Row],[אמצע]],"-",טבלה2[[#This Row],[חלק ימני]])</f>
        <v>49-211-59</v>
      </c>
      <c r="AH163">
        <f>IF(טבלה2[[#This Row],[מספר ספרות]]=7,3,2)</f>
        <v>3</v>
      </c>
      <c r="AI163">
        <f>IF(טבלה2[[#This Row],[מספר ספרות]]=7,2,3)</f>
        <v>2</v>
      </c>
    </row>
    <row r="164" spans="17:35" x14ac:dyDescent="0.25">
      <c r="Q164">
        <v>5142463</v>
      </c>
      <c r="R164">
        <v>588</v>
      </c>
      <c r="S164" t="s">
        <v>111</v>
      </c>
      <c r="T164" t="s">
        <v>112</v>
      </c>
      <c r="U164" t="s">
        <v>113</v>
      </c>
      <c r="V164">
        <v>15</v>
      </c>
      <c r="W164">
        <v>2008</v>
      </c>
      <c r="X164" s="1">
        <f>2025-טבלה2[[#This Row],[שנת יצור]]</f>
        <v>17</v>
      </c>
      <c r="Y164" s="39">
        <v>45097</v>
      </c>
      <c r="Z164" s="39">
        <v>45466</v>
      </c>
      <c r="AA164" t="s">
        <v>119</v>
      </c>
      <c r="AB164" t="s">
        <v>117</v>
      </c>
      <c r="AC164" s="1">
        <f>LEN(טבלה2[[#This Row],[מספר רכב]])</f>
        <v>7</v>
      </c>
      <c r="AD164" s="1" t="str">
        <f>RIGHT(טבלה2[[#This Row],[מספר רכב]],טבלה2[[#This Row],[ספרות בצדדים]])</f>
        <v>63</v>
      </c>
      <c r="AE164" s="1" t="str">
        <f>MID(טבלה2[[#This Row],[מספר רכב]],טבלה2[[#This Row],[ספרות בצדדים]]+1,טבלה2[[#This Row],[ספרות באמצע]])</f>
        <v>424</v>
      </c>
      <c r="AF164" s="1" t="str">
        <f>MID(טבלה2[[#This Row],[מספר רכב]],1,טבלה2[[#This Row],[ספרות בצדדים]])</f>
        <v>51</v>
      </c>
      <c r="AG164" s="1" t="str">
        <f>CONCATENATE(טבלה2[[#This Row],[חלק שמאלי]],"-",טבלה2[[#This Row],[אמצע]],"-",טבלה2[[#This Row],[חלק ימני]])</f>
        <v>51-424-63</v>
      </c>
      <c r="AH164">
        <f>IF(טבלה2[[#This Row],[מספר ספרות]]=7,3,2)</f>
        <v>3</v>
      </c>
      <c r="AI164">
        <f>IF(טבלה2[[#This Row],[מספר ספרות]]=7,2,3)</f>
        <v>2</v>
      </c>
    </row>
    <row r="165" spans="17:35" x14ac:dyDescent="0.25">
      <c r="Q165">
        <v>1955764</v>
      </c>
      <c r="R165">
        <v>588</v>
      </c>
      <c r="S165" t="s">
        <v>111</v>
      </c>
      <c r="T165" t="s">
        <v>112</v>
      </c>
      <c r="U165" t="s">
        <v>113</v>
      </c>
      <c r="V165">
        <v>15</v>
      </c>
      <c r="W165">
        <v>2008</v>
      </c>
      <c r="X165" s="1">
        <f>2025-טבלה2[[#This Row],[שנת יצור]]</f>
        <v>17</v>
      </c>
      <c r="Y165" s="39">
        <v>45200</v>
      </c>
      <c r="Z165" s="39">
        <v>45564</v>
      </c>
      <c r="AA165" t="s">
        <v>119</v>
      </c>
      <c r="AB165" t="s">
        <v>117</v>
      </c>
      <c r="AC165" s="1">
        <f>LEN(טבלה2[[#This Row],[מספר רכב]])</f>
        <v>7</v>
      </c>
      <c r="AD165" s="1" t="str">
        <f>RIGHT(טבלה2[[#This Row],[מספר רכב]],טבלה2[[#This Row],[ספרות בצדדים]])</f>
        <v>64</v>
      </c>
      <c r="AE165" s="1" t="str">
        <f>MID(טבלה2[[#This Row],[מספר רכב]],טבלה2[[#This Row],[ספרות בצדדים]]+1,טבלה2[[#This Row],[ספרות באמצע]])</f>
        <v>557</v>
      </c>
      <c r="AF165" s="1" t="str">
        <f>MID(טבלה2[[#This Row],[מספר רכב]],1,טבלה2[[#This Row],[ספרות בצדדים]])</f>
        <v>19</v>
      </c>
      <c r="AG165" s="1" t="str">
        <f>CONCATENATE(טבלה2[[#This Row],[חלק שמאלי]],"-",טבלה2[[#This Row],[אמצע]],"-",טבלה2[[#This Row],[חלק ימני]])</f>
        <v>19-557-64</v>
      </c>
      <c r="AH165">
        <f>IF(טבלה2[[#This Row],[מספר ספרות]]=7,3,2)</f>
        <v>3</v>
      </c>
      <c r="AI165">
        <f>IF(טבלה2[[#This Row],[מספר ספרות]]=7,2,3)</f>
        <v>2</v>
      </c>
    </row>
    <row r="166" spans="17:35" x14ac:dyDescent="0.25">
      <c r="Q166">
        <v>4774961</v>
      </c>
      <c r="R166">
        <v>588</v>
      </c>
      <c r="S166" t="s">
        <v>111</v>
      </c>
      <c r="T166" t="s">
        <v>112</v>
      </c>
      <c r="U166" t="s">
        <v>113</v>
      </c>
      <c r="W166">
        <v>2007</v>
      </c>
      <c r="X166" s="1">
        <f>2025-טבלה2[[#This Row],[שנת יצור]]</f>
        <v>18</v>
      </c>
      <c r="Y166" s="39">
        <v>45567</v>
      </c>
      <c r="Z166" s="39">
        <v>45898</v>
      </c>
      <c r="AA166" t="s">
        <v>116</v>
      </c>
      <c r="AB166" t="s">
        <v>117</v>
      </c>
      <c r="AC166" s="1">
        <f>LEN(טבלה2[[#This Row],[מספר רכב]])</f>
        <v>7</v>
      </c>
      <c r="AD166" s="1" t="str">
        <f>RIGHT(טבלה2[[#This Row],[מספר רכב]],טבלה2[[#This Row],[ספרות בצדדים]])</f>
        <v>61</v>
      </c>
      <c r="AE166" s="1" t="str">
        <f>MID(טבלה2[[#This Row],[מספר רכב]],טבלה2[[#This Row],[ספרות בצדדים]]+1,טבלה2[[#This Row],[ספרות באמצע]])</f>
        <v>749</v>
      </c>
      <c r="AF166" s="1" t="str">
        <f>MID(טבלה2[[#This Row],[מספר רכב]],1,טבלה2[[#This Row],[ספרות בצדדים]])</f>
        <v>47</v>
      </c>
      <c r="AG166" s="1" t="str">
        <f>CONCATENATE(טבלה2[[#This Row],[חלק שמאלי]],"-",טבלה2[[#This Row],[אמצע]],"-",טבלה2[[#This Row],[חלק ימני]])</f>
        <v>47-749-61</v>
      </c>
      <c r="AH166">
        <f>IF(טבלה2[[#This Row],[מספר ספרות]]=7,3,2)</f>
        <v>3</v>
      </c>
      <c r="AI166">
        <f>IF(טבלה2[[#This Row],[מספר ספרות]]=7,2,3)</f>
        <v>2</v>
      </c>
    </row>
    <row r="167" spans="17:35" x14ac:dyDescent="0.25">
      <c r="Q167">
        <v>4106962</v>
      </c>
      <c r="R167">
        <v>588</v>
      </c>
      <c r="S167" t="s">
        <v>111</v>
      </c>
      <c r="T167" t="s">
        <v>112</v>
      </c>
      <c r="U167" t="s">
        <v>113</v>
      </c>
      <c r="V167">
        <v>15</v>
      </c>
      <c r="W167">
        <v>2007</v>
      </c>
      <c r="X167" s="1">
        <f>2025-טבלה2[[#This Row],[שנת יצור]]</f>
        <v>18</v>
      </c>
      <c r="Y167" s="39">
        <v>45654</v>
      </c>
      <c r="Z167" s="39">
        <v>46044</v>
      </c>
      <c r="AA167" t="s">
        <v>118</v>
      </c>
      <c r="AB167" t="s">
        <v>117</v>
      </c>
      <c r="AC167" s="1">
        <f>LEN(טבלה2[[#This Row],[מספר רכב]])</f>
        <v>7</v>
      </c>
      <c r="AD167" s="1" t="str">
        <f>RIGHT(טבלה2[[#This Row],[מספר רכב]],טבלה2[[#This Row],[ספרות בצדדים]])</f>
        <v>62</v>
      </c>
      <c r="AE167" s="1" t="str">
        <f>MID(טבלה2[[#This Row],[מספר רכב]],טבלה2[[#This Row],[ספרות בצדדים]]+1,טבלה2[[#This Row],[ספרות באמצע]])</f>
        <v>069</v>
      </c>
      <c r="AF167" s="1" t="str">
        <f>MID(טבלה2[[#This Row],[מספר רכב]],1,טבלה2[[#This Row],[ספרות בצדדים]])</f>
        <v>41</v>
      </c>
      <c r="AG167" s="1" t="str">
        <f>CONCATENATE(טבלה2[[#This Row],[חלק שמאלי]],"-",טבלה2[[#This Row],[אמצע]],"-",טבלה2[[#This Row],[חלק ימני]])</f>
        <v>41-069-62</v>
      </c>
      <c r="AH167">
        <f>IF(טבלה2[[#This Row],[מספר ספרות]]=7,3,2)</f>
        <v>3</v>
      </c>
      <c r="AI167">
        <f>IF(טבלה2[[#This Row],[מספר ספרות]]=7,2,3)</f>
        <v>2</v>
      </c>
    </row>
    <row r="168" spans="17:35" x14ac:dyDescent="0.25">
      <c r="Q168">
        <v>8284560</v>
      </c>
      <c r="R168">
        <v>683</v>
      </c>
      <c r="S168" t="s">
        <v>192</v>
      </c>
      <c r="T168" t="s">
        <v>272</v>
      </c>
      <c r="U168" t="s">
        <v>194</v>
      </c>
      <c r="W168">
        <v>2007</v>
      </c>
      <c r="X168" s="1">
        <f>2025-טבלה2[[#This Row],[שנת יצור]]</f>
        <v>18</v>
      </c>
      <c r="Y168" s="39">
        <v>45176</v>
      </c>
      <c r="Z168" s="39">
        <v>45527</v>
      </c>
      <c r="AA168" t="s">
        <v>184</v>
      </c>
      <c r="AB168" t="s">
        <v>273</v>
      </c>
      <c r="AC168" s="1">
        <f>LEN(טבלה2[[#This Row],[מספר רכב]])</f>
        <v>7</v>
      </c>
      <c r="AD168" s="1" t="str">
        <f>RIGHT(טבלה2[[#This Row],[מספר רכב]],טבלה2[[#This Row],[ספרות בצדדים]])</f>
        <v>60</v>
      </c>
      <c r="AE168" s="1" t="str">
        <f>MID(טבלה2[[#This Row],[מספר רכב]],טבלה2[[#This Row],[ספרות בצדדים]]+1,טבלה2[[#This Row],[ספרות באמצע]])</f>
        <v>845</v>
      </c>
      <c r="AF168" s="1" t="str">
        <f>MID(טבלה2[[#This Row],[מספר רכב]],1,טבלה2[[#This Row],[ספרות בצדדים]])</f>
        <v>82</v>
      </c>
      <c r="AG168" s="1" t="str">
        <f>CONCATENATE(טבלה2[[#This Row],[חלק שמאלי]],"-",טבלה2[[#This Row],[אמצע]],"-",טבלה2[[#This Row],[חלק ימני]])</f>
        <v>82-845-60</v>
      </c>
      <c r="AH168">
        <f>IF(טבלה2[[#This Row],[מספר ספרות]]=7,3,2)</f>
        <v>3</v>
      </c>
      <c r="AI168">
        <f>IF(טבלה2[[#This Row],[מספר ספרות]]=7,2,3)</f>
        <v>2</v>
      </c>
    </row>
    <row r="169" spans="17:35" x14ac:dyDescent="0.25">
      <c r="Q169">
        <v>9404365</v>
      </c>
      <c r="R169">
        <v>588</v>
      </c>
      <c r="S169" t="s">
        <v>111</v>
      </c>
      <c r="T169" t="s">
        <v>112</v>
      </c>
      <c r="U169" t="s">
        <v>113</v>
      </c>
      <c r="V169">
        <v>15</v>
      </c>
      <c r="W169">
        <v>2008</v>
      </c>
      <c r="X169" s="1">
        <f>2025-טבלה2[[#This Row],[שנת יצור]]</f>
        <v>17</v>
      </c>
      <c r="Y169" s="39">
        <v>45741</v>
      </c>
      <c r="Z169" s="39">
        <v>46089</v>
      </c>
      <c r="AA169" t="s">
        <v>116</v>
      </c>
      <c r="AB169" t="s">
        <v>117</v>
      </c>
      <c r="AC169" s="1">
        <f>LEN(טבלה2[[#This Row],[מספר רכב]])</f>
        <v>7</v>
      </c>
      <c r="AD169" s="1" t="str">
        <f>RIGHT(טבלה2[[#This Row],[מספר רכב]],טבלה2[[#This Row],[ספרות בצדדים]])</f>
        <v>65</v>
      </c>
      <c r="AE169" s="1" t="str">
        <f>MID(טבלה2[[#This Row],[מספר רכב]],טבלה2[[#This Row],[ספרות בצדדים]]+1,טבלה2[[#This Row],[ספרות באמצע]])</f>
        <v>043</v>
      </c>
      <c r="AF169" s="1" t="str">
        <f>MID(טבלה2[[#This Row],[מספר רכב]],1,טבלה2[[#This Row],[ספרות בצדדים]])</f>
        <v>94</v>
      </c>
      <c r="AG169" s="1" t="str">
        <f>CONCATENATE(טבלה2[[#This Row],[חלק שמאלי]],"-",טבלה2[[#This Row],[אמצע]],"-",טבלה2[[#This Row],[חלק ימני]])</f>
        <v>94-043-65</v>
      </c>
      <c r="AH169">
        <f>IF(טבלה2[[#This Row],[מספר ספרות]]=7,3,2)</f>
        <v>3</v>
      </c>
      <c r="AI169">
        <f>IF(טבלה2[[#This Row],[מספר ספרות]]=7,2,3)</f>
        <v>2</v>
      </c>
    </row>
    <row r="170" spans="17:35" x14ac:dyDescent="0.25">
      <c r="Q170">
        <v>7635450</v>
      </c>
      <c r="R170">
        <v>430</v>
      </c>
      <c r="S170" t="s">
        <v>274</v>
      </c>
      <c r="T170" t="s">
        <v>275</v>
      </c>
      <c r="U170" t="s">
        <v>276</v>
      </c>
      <c r="W170">
        <v>2003</v>
      </c>
      <c r="X170" s="1">
        <f>2025-טבלה2[[#This Row],[שנת יצור]]</f>
        <v>22</v>
      </c>
      <c r="Y170" s="39">
        <v>45327</v>
      </c>
      <c r="Z170" s="39">
        <v>45518</v>
      </c>
      <c r="AA170" t="s">
        <v>184</v>
      </c>
      <c r="AB170" t="s">
        <v>277</v>
      </c>
      <c r="AC170" s="1">
        <f>LEN(טבלה2[[#This Row],[מספר רכב]])</f>
        <v>7</v>
      </c>
      <c r="AD170" s="1" t="str">
        <f>RIGHT(טבלה2[[#This Row],[מספר רכב]],טבלה2[[#This Row],[ספרות בצדדים]])</f>
        <v>50</v>
      </c>
      <c r="AE170" s="1" t="str">
        <f>MID(טבלה2[[#This Row],[מספר רכב]],טבלה2[[#This Row],[ספרות בצדדים]]+1,טבלה2[[#This Row],[ספרות באמצע]])</f>
        <v>354</v>
      </c>
      <c r="AF170" s="1" t="str">
        <f>MID(טבלה2[[#This Row],[מספר רכב]],1,טבלה2[[#This Row],[ספרות בצדדים]])</f>
        <v>76</v>
      </c>
      <c r="AG170" s="1" t="str">
        <f>CONCATENATE(טבלה2[[#This Row],[חלק שמאלי]],"-",טבלה2[[#This Row],[אמצע]],"-",טבלה2[[#This Row],[חלק ימני]])</f>
        <v>76-354-50</v>
      </c>
      <c r="AH170">
        <f>IF(טבלה2[[#This Row],[מספר ספרות]]=7,3,2)</f>
        <v>3</v>
      </c>
      <c r="AI170">
        <f>IF(טבלה2[[#This Row],[מספר ספרות]]=7,2,3)</f>
        <v>2</v>
      </c>
    </row>
    <row r="171" spans="17:35" x14ac:dyDescent="0.25">
      <c r="Q171">
        <v>6200101</v>
      </c>
      <c r="R171">
        <v>590</v>
      </c>
      <c r="S171" t="s">
        <v>235</v>
      </c>
      <c r="T171" t="s">
        <v>236</v>
      </c>
      <c r="U171" t="s">
        <v>278</v>
      </c>
      <c r="W171">
        <v>2005</v>
      </c>
      <c r="X171" s="1">
        <f>2025-טבלה2[[#This Row],[שנת יצור]]</f>
        <v>20</v>
      </c>
      <c r="Y171" s="39">
        <v>45541</v>
      </c>
      <c r="Z171" s="39">
        <v>45906</v>
      </c>
      <c r="AA171" t="s">
        <v>116</v>
      </c>
      <c r="AB171" t="s">
        <v>238</v>
      </c>
      <c r="AC171" s="1">
        <f>LEN(טבלה2[[#This Row],[מספר רכב]])</f>
        <v>7</v>
      </c>
      <c r="AD171" s="1" t="str">
        <f>RIGHT(טבלה2[[#This Row],[מספר רכב]],טבלה2[[#This Row],[ספרות בצדדים]])</f>
        <v>01</v>
      </c>
      <c r="AE171" s="1" t="str">
        <f>MID(טבלה2[[#This Row],[מספר רכב]],טבלה2[[#This Row],[ספרות בצדדים]]+1,טבלה2[[#This Row],[ספרות באמצע]])</f>
        <v>001</v>
      </c>
      <c r="AF171" s="1" t="str">
        <f>MID(טבלה2[[#This Row],[מספר רכב]],1,טבלה2[[#This Row],[ספרות בצדדים]])</f>
        <v>62</v>
      </c>
      <c r="AG171" s="1" t="str">
        <f>CONCATENATE(טבלה2[[#This Row],[חלק שמאלי]],"-",טבלה2[[#This Row],[אמצע]],"-",טבלה2[[#This Row],[חלק ימני]])</f>
        <v>62-001-01</v>
      </c>
      <c r="AH171">
        <f>IF(טבלה2[[#This Row],[מספר ספרות]]=7,3,2)</f>
        <v>3</v>
      </c>
      <c r="AI171">
        <f>IF(טבלה2[[#This Row],[מספר ספרות]]=7,2,3)</f>
        <v>2</v>
      </c>
    </row>
    <row r="172" spans="17:35" x14ac:dyDescent="0.25">
      <c r="Q172">
        <v>6312560</v>
      </c>
      <c r="R172">
        <v>588</v>
      </c>
      <c r="S172" t="s">
        <v>111</v>
      </c>
      <c r="T172" t="s">
        <v>112</v>
      </c>
      <c r="U172" t="s">
        <v>113</v>
      </c>
      <c r="V172">
        <v>15</v>
      </c>
      <c r="W172">
        <v>2008</v>
      </c>
      <c r="X172" s="1">
        <f>2025-טבלה2[[#This Row],[שנת יצור]]</f>
        <v>17</v>
      </c>
      <c r="Y172" s="39">
        <v>45675</v>
      </c>
      <c r="Z172" s="39">
        <v>45988</v>
      </c>
      <c r="AA172" t="s">
        <v>122</v>
      </c>
      <c r="AB172" t="s">
        <v>117</v>
      </c>
      <c r="AC172" s="1">
        <f>LEN(טבלה2[[#This Row],[מספר רכב]])</f>
        <v>7</v>
      </c>
      <c r="AD172" s="1" t="str">
        <f>RIGHT(טבלה2[[#This Row],[מספר רכב]],טבלה2[[#This Row],[ספרות בצדדים]])</f>
        <v>60</v>
      </c>
      <c r="AE172" s="1" t="str">
        <f>MID(טבלה2[[#This Row],[מספר רכב]],טבלה2[[#This Row],[ספרות בצדדים]]+1,טבלה2[[#This Row],[ספרות באמצע]])</f>
        <v>125</v>
      </c>
      <c r="AF172" s="1" t="str">
        <f>MID(טבלה2[[#This Row],[מספר רכב]],1,טבלה2[[#This Row],[ספרות בצדדים]])</f>
        <v>63</v>
      </c>
      <c r="AG172" s="1" t="str">
        <f>CONCATENATE(טבלה2[[#This Row],[חלק שמאלי]],"-",טבלה2[[#This Row],[אמצע]],"-",טבלה2[[#This Row],[חלק ימני]])</f>
        <v>63-125-60</v>
      </c>
      <c r="AH172">
        <f>IF(טבלה2[[#This Row],[מספר ספרות]]=7,3,2)</f>
        <v>3</v>
      </c>
      <c r="AI172">
        <f>IF(טבלה2[[#This Row],[מספר ספרות]]=7,2,3)</f>
        <v>2</v>
      </c>
    </row>
    <row r="173" spans="17:35" x14ac:dyDescent="0.25">
      <c r="Q173">
        <v>9994927</v>
      </c>
      <c r="R173">
        <v>413</v>
      </c>
      <c r="S173" t="s">
        <v>123</v>
      </c>
      <c r="T173" t="s">
        <v>279</v>
      </c>
      <c r="U173" t="s">
        <v>158</v>
      </c>
      <c r="W173">
        <v>2000</v>
      </c>
      <c r="X173" s="1">
        <f>2025-טבלה2[[#This Row],[שנת יצור]]</f>
        <v>25</v>
      </c>
      <c r="Y173" s="39">
        <v>45250</v>
      </c>
      <c r="Z173" s="39">
        <v>45432</v>
      </c>
      <c r="AA173" t="s">
        <v>119</v>
      </c>
      <c r="AB173" t="s">
        <v>127</v>
      </c>
      <c r="AC173" s="1">
        <f>LEN(טבלה2[[#This Row],[מספר רכב]])</f>
        <v>7</v>
      </c>
      <c r="AD173" s="1" t="str">
        <f>RIGHT(טבלה2[[#This Row],[מספר רכב]],טבלה2[[#This Row],[ספרות בצדדים]])</f>
        <v>27</v>
      </c>
      <c r="AE173" s="1" t="str">
        <f>MID(טבלה2[[#This Row],[מספר רכב]],טבלה2[[#This Row],[ספרות בצדדים]]+1,טבלה2[[#This Row],[ספרות באמצע]])</f>
        <v>949</v>
      </c>
      <c r="AF173" s="1" t="str">
        <f>MID(טבלה2[[#This Row],[מספר רכב]],1,טבלה2[[#This Row],[ספרות בצדדים]])</f>
        <v>99</v>
      </c>
      <c r="AG173" s="1" t="str">
        <f>CONCATENATE(טבלה2[[#This Row],[חלק שמאלי]],"-",טבלה2[[#This Row],[אמצע]],"-",טבלה2[[#This Row],[חלק ימני]])</f>
        <v>99-949-27</v>
      </c>
      <c r="AH173">
        <f>IF(טבלה2[[#This Row],[מספר ספרות]]=7,3,2)</f>
        <v>3</v>
      </c>
      <c r="AI173">
        <f>IF(טבלה2[[#This Row],[מספר ספרות]]=7,2,3)</f>
        <v>2</v>
      </c>
    </row>
    <row r="174" spans="17:35" x14ac:dyDescent="0.25">
      <c r="Q174">
        <v>8142556</v>
      </c>
      <c r="R174">
        <v>588</v>
      </c>
      <c r="S174" t="s">
        <v>111</v>
      </c>
      <c r="T174" t="s">
        <v>135</v>
      </c>
      <c r="U174" t="s">
        <v>136</v>
      </c>
      <c r="W174">
        <v>2004</v>
      </c>
      <c r="X174" s="1">
        <f>2025-טבלה2[[#This Row],[שנת יצור]]</f>
        <v>21</v>
      </c>
      <c r="Y174" s="39">
        <v>45529</v>
      </c>
      <c r="Z174" s="39">
        <v>45683</v>
      </c>
      <c r="AA174" t="s">
        <v>119</v>
      </c>
      <c r="AB174" t="s">
        <v>137</v>
      </c>
      <c r="AC174" s="1">
        <f>LEN(טבלה2[[#This Row],[מספר רכב]])</f>
        <v>7</v>
      </c>
      <c r="AD174" s="1" t="str">
        <f>RIGHT(טבלה2[[#This Row],[מספר רכב]],טבלה2[[#This Row],[ספרות בצדדים]])</f>
        <v>56</v>
      </c>
      <c r="AE174" s="1" t="str">
        <f>MID(טבלה2[[#This Row],[מספר רכב]],טבלה2[[#This Row],[ספרות בצדדים]]+1,טבלה2[[#This Row],[ספרות באמצע]])</f>
        <v>425</v>
      </c>
      <c r="AF174" s="1" t="str">
        <f>MID(טבלה2[[#This Row],[מספר רכב]],1,טבלה2[[#This Row],[ספרות בצדדים]])</f>
        <v>81</v>
      </c>
      <c r="AG174" s="1" t="str">
        <f>CONCATENATE(טבלה2[[#This Row],[חלק שמאלי]],"-",טבלה2[[#This Row],[אמצע]],"-",טבלה2[[#This Row],[חלק ימני]])</f>
        <v>81-425-56</v>
      </c>
      <c r="AH174">
        <f>IF(טבלה2[[#This Row],[מספר ספרות]]=7,3,2)</f>
        <v>3</v>
      </c>
      <c r="AI174">
        <f>IF(טבלה2[[#This Row],[מספר ספרות]]=7,2,3)</f>
        <v>2</v>
      </c>
    </row>
    <row r="175" spans="17:35" x14ac:dyDescent="0.25">
      <c r="Q175">
        <v>1814562</v>
      </c>
      <c r="R175">
        <v>839</v>
      </c>
      <c r="S175" t="s">
        <v>244</v>
      </c>
      <c r="T175" t="s">
        <v>280</v>
      </c>
      <c r="U175" t="s">
        <v>158</v>
      </c>
      <c r="W175">
        <v>2007</v>
      </c>
      <c r="X175" s="1">
        <f>2025-טבלה2[[#This Row],[שנת יצור]]</f>
        <v>18</v>
      </c>
      <c r="Y175" s="39">
        <v>45614</v>
      </c>
      <c r="Z175" s="39">
        <v>45983</v>
      </c>
      <c r="AA175" t="s">
        <v>133</v>
      </c>
      <c r="AB175" t="s">
        <v>127</v>
      </c>
      <c r="AC175" s="1">
        <f>LEN(טבלה2[[#This Row],[מספר רכב]])</f>
        <v>7</v>
      </c>
      <c r="AD175" s="1" t="str">
        <f>RIGHT(טבלה2[[#This Row],[מספר רכב]],טבלה2[[#This Row],[ספרות בצדדים]])</f>
        <v>62</v>
      </c>
      <c r="AE175" s="1" t="str">
        <f>MID(טבלה2[[#This Row],[מספר רכב]],טבלה2[[#This Row],[ספרות בצדדים]]+1,טבלה2[[#This Row],[ספרות באמצע]])</f>
        <v>145</v>
      </c>
      <c r="AF175" s="1" t="str">
        <f>MID(טבלה2[[#This Row],[מספר רכב]],1,טבלה2[[#This Row],[ספרות בצדדים]])</f>
        <v>18</v>
      </c>
      <c r="AG175" s="1" t="str">
        <f>CONCATENATE(טבלה2[[#This Row],[חלק שמאלי]],"-",טבלה2[[#This Row],[אמצע]],"-",טבלה2[[#This Row],[חלק ימני]])</f>
        <v>18-145-62</v>
      </c>
      <c r="AH175">
        <f>IF(טבלה2[[#This Row],[מספר ספרות]]=7,3,2)</f>
        <v>3</v>
      </c>
      <c r="AI175">
        <f>IF(טבלה2[[#This Row],[מספר ספרות]]=7,2,3)</f>
        <v>2</v>
      </c>
    </row>
    <row r="176" spans="17:35" x14ac:dyDescent="0.25">
      <c r="Q176">
        <v>6828836</v>
      </c>
      <c r="R176">
        <v>156</v>
      </c>
      <c r="S176" t="s">
        <v>281</v>
      </c>
      <c r="T176" t="s">
        <v>282</v>
      </c>
      <c r="U176" t="s">
        <v>283</v>
      </c>
      <c r="W176">
        <v>2002</v>
      </c>
      <c r="X176" s="1">
        <f>2025-טבלה2[[#This Row],[שנת יצור]]</f>
        <v>23</v>
      </c>
      <c r="Y176" s="39">
        <v>45668</v>
      </c>
      <c r="Z176" s="39">
        <v>45783</v>
      </c>
      <c r="AA176" t="s">
        <v>190</v>
      </c>
      <c r="AB176" t="s">
        <v>284</v>
      </c>
      <c r="AC176" s="1">
        <f>LEN(טבלה2[[#This Row],[מספר רכב]])</f>
        <v>7</v>
      </c>
      <c r="AD176" s="1" t="str">
        <f>RIGHT(טבלה2[[#This Row],[מספר רכב]],טבלה2[[#This Row],[ספרות בצדדים]])</f>
        <v>36</v>
      </c>
      <c r="AE176" s="1" t="str">
        <f>MID(טבלה2[[#This Row],[מספר רכב]],טבלה2[[#This Row],[ספרות בצדדים]]+1,טבלה2[[#This Row],[ספרות באמצע]])</f>
        <v>288</v>
      </c>
      <c r="AF176" s="1" t="str">
        <f>MID(טבלה2[[#This Row],[מספר רכב]],1,טבלה2[[#This Row],[ספרות בצדדים]])</f>
        <v>68</v>
      </c>
      <c r="AG176" s="1" t="str">
        <f>CONCATENATE(טבלה2[[#This Row],[חלק שמאלי]],"-",טבלה2[[#This Row],[אמצע]],"-",טבלה2[[#This Row],[חלק ימני]])</f>
        <v>68-288-36</v>
      </c>
      <c r="AH176">
        <f>IF(טבלה2[[#This Row],[מספר ספרות]]=7,3,2)</f>
        <v>3</v>
      </c>
      <c r="AI176">
        <f>IF(טבלה2[[#This Row],[מספר ספרות]]=7,2,3)</f>
        <v>2</v>
      </c>
    </row>
    <row r="177" spans="17:35" x14ac:dyDescent="0.25">
      <c r="Q177">
        <v>6496168</v>
      </c>
      <c r="R177">
        <v>588</v>
      </c>
      <c r="S177" t="s">
        <v>111</v>
      </c>
      <c r="T177" t="s">
        <v>164</v>
      </c>
      <c r="U177" t="s">
        <v>113</v>
      </c>
      <c r="V177">
        <v>15</v>
      </c>
      <c r="W177">
        <v>2009</v>
      </c>
      <c r="X177" s="1">
        <f>2025-טבלה2[[#This Row],[שנת יצור]]</f>
        <v>16</v>
      </c>
      <c r="Y177" s="39">
        <v>45678</v>
      </c>
      <c r="Z177" s="39">
        <v>45997</v>
      </c>
      <c r="AA177" t="s">
        <v>116</v>
      </c>
      <c r="AB177" t="s">
        <v>117</v>
      </c>
      <c r="AC177" s="1">
        <f>LEN(טבלה2[[#This Row],[מספר רכב]])</f>
        <v>7</v>
      </c>
      <c r="AD177" s="1" t="str">
        <f>RIGHT(טבלה2[[#This Row],[מספר רכב]],טבלה2[[#This Row],[ספרות בצדדים]])</f>
        <v>68</v>
      </c>
      <c r="AE177" s="1" t="str">
        <f>MID(טבלה2[[#This Row],[מספר רכב]],טבלה2[[#This Row],[ספרות בצדדים]]+1,טבלה2[[#This Row],[ספרות באמצע]])</f>
        <v>961</v>
      </c>
      <c r="AF177" s="1" t="str">
        <f>MID(טבלה2[[#This Row],[מספר רכב]],1,טבלה2[[#This Row],[ספרות בצדדים]])</f>
        <v>64</v>
      </c>
      <c r="AG177" s="1" t="str">
        <f>CONCATENATE(טבלה2[[#This Row],[חלק שמאלי]],"-",טבלה2[[#This Row],[אמצע]],"-",טבלה2[[#This Row],[חלק ימני]])</f>
        <v>64-961-68</v>
      </c>
      <c r="AH177">
        <f>IF(טבלה2[[#This Row],[מספר ספרות]]=7,3,2)</f>
        <v>3</v>
      </c>
      <c r="AI177">
        <f>IF(טבלה2[[#This Row],[מספר ספרות]]=7,2,3)</f>
        <v>2</v>
      </c>
    </row>
    <row r="178" spans="17:35" x14ac:dyDescent="0.25">
      <c r="Q178">
        <v>6881865</v>
      </c>
      <c r="R178">
        <v>588</v>
      </c>
      <c r="S178" t="s">
        <v>111</v>
      </c>
      <c r="T178" t="s">
        <v>112</v>
      </c>
      <c r="U178" t="s">
        <v>113</v>
      </c>
      <c r="V178">
        <v>15</v>
      </c>
      <c r="W178">
        <v>2008</v>
      </c>
      <c r="X178" s="1">
        <f>2025-טבלה2[[#This Row],[שנת יצור]]</f>
        <v>17</v>
      </c>
      <c r="Y178" s="39">
        <v>45161</v>
      </c>
      <c r="Z178" s="39">
        <v>45495</v>
      </c>
      <c r="AA178" t="s">
        <v>118</v>
      </c>
      <c r="AB178" t="s">
        <v>117</v>
      </c>
      <c r="AC178" s="1">
        <f>LEN(טבלה2[[#This Row],[מספר רכב]])</f>
        <v>7</v>
      </c>
      <c r="AD178" s="1" t="str">
        <f>RIGHT(טבלה2[[#This Row],[מספר רכב]],טבלה2[[#This Row],[ספרות בצדדים]])</f>
        <v>65</v>
      </c>
      <c r="AE178" s="1" t="str">
        <f>MID(טבלה2[[#This Row],[מספר רכב]],טבלה2[[#This Row],[ספרות בצדדים]]+1,טבלה2[[#This Row],[ספרות באמצע]])</f>
        <v>818</v>
      </c>
      <c r="AF178" s="1" t="str">
        <f>MID(טבלה2[[#This Row],[מספר רכב]],1,טבלה2[[#This Row],[ספרות בצדדים]])</f>
        <v>68</v>
      </c>
      <c r="AG178" s="1" t="str">
        <f>CONCATENATE(טבלה2[[#This Row],[חלק שמאלי]],"-",טבלה2[[#This Row],[אמצע]],"-",טבלה2[[#This Row],[חלק ימני]])</f>
        <v>68-818-65</v>
      </c>
      <c r="AH178">
        <f>IF(טבלה2[[#This Row],[מספר ספרות]]=7,3,2)</f>
        <v>3</v>
      </c>
      <c r="AI178">
        <f>IF(טבלה2[[#This Row],[מספר ספרות]]=7,2,3)</f>
        <v>2</v>
      </c>
    </row>
    <row r="179" spans="17:35" x14ac:dyDescent="0.25">
      <c r="Q179">
        <v>6277036</v>
      </c>
      <c r="R179">
        <v>588</v>
      </c>
      <c r="S179" t="s">
        <v>111</v>
      </c>
      <c r="T179" t="s">
        <v>135</v>
      </c>
      <c r="U179" t="s">
        <v>136</v>
      </c>
      <c r="W179">
        <v>2002</v>
      </c>
      <c r="X179" s="1">
        <f>2025-טבלה2[[#This Row],[שנת יצור]]</f>
        <v>23</v>
      </c>
      <c r="Y179" s="39">
        <v>45713</v>
      </c>
      <c r="Z179" s="39">
        <v>45868</v>
      </c>
      <c r="AA179" t="s">
        <v>120</v>
      </c>
      <c r="AB179" t="s">
        <v>137</v>
      </c>
      <c r="AC179" s="1">
        <f>LEN(טבלה2[[#This Row],[מספר רכב]])</f>
        <v>7</v>
      </c>
      <c r="AD179" s="1" t="str">
        <f>RIGHT(טבלה2[[#This Row],[מספר רכב]],טבלה2[[#This Row],[ספרות בצדדים]])</f>
        <v>36</v>
      </c>
      <c r="AE179" s="1" t="str">
        <f>MID(טבלה2[[#This Row],[מספר רכב]],טבלה2[[#This Row],[ספרות בצדדים]]+1,טבלה2[[#This Row],[ספרות באמצע]])</f>
        <v>770</v>
      </c>
      <c r="AF179" s="1" t="str">
        <f>MID(טבלה2[[#This Row],[מספר רכב]],1,טבלה2[[#This Row],[ספרות בצדדים]])</f>
        <v>62</v>
      </c>
      <c r="AG179" s="1" t="str">
        <f>CONCATENATE(טבלה2[[#This Row],[חלק שמאלי]],"-",טבלה2[[#This Row],[אמצע]],"-",טבלה2[[#This Row],[חלק ימני]])</f>
        <v>62-770-36</v>
      </c>
      <c r="AH179">
        <f>IF(טבלה2[[#This Row],[מספר ספרות]]=7,3,2)</f>
        <v>3</v>
      </c>
      <c r="AI179">
        <f>IF(טבלה2[[#This Row],[מספר ספרות]]=7,2,3)</f>
        <v>2</v>
      </c>
    </row>
    <row r="180" spans="17:35" x14ac:dyDescent="0.25">
      <c r="Q180">
        <v>9570029</v>
      </c>
      <c r="R180">
        <v>588</v>
      </c>
      <c r="S180" t="s">
        <v>111</v>
      </c>
      <c r="T180" t="s">
        <v>135</v>
      </c>
      <c r="U180" t="s">
        <v>194</v>
      </c>
      <c r="W180">
        <v>2001</v>
      </c>
      <c r="X180" s="1">
        <f>2025-טבלה2[[#This Row],[שנת יצור]]</f>
        <v>24</v>
      </c>
      <c r="Y180" s="39">
        <v>45677</v>
      </c>
      <c r="Z180" s="39">
        <v>45858</v>
      </c>
      <c r="AA180" t="s">
        <v>116</v>
      </c>
      <c r="AB180" t="s">
        <v>209</v>
      </c>
      <c r="AC180" s="1">
        <f>LEN(טבלה2[[#This Row],[מספר רכב]])</f>
        <v>7</v>
      </c>
      <c r="AD180" s="1" t="str">
        <f>RIGHT(טבלה2[[#This Row],[מספר רכב]],טבלה2[[#This Row],[ספרות בצדדים]])</f>
        <v>29</v>
      </c>
      <c r="AE180" s="1" t="str">
        <f>MID(טבלה2[[#This Row],[מספר רכב]],טבלה2[[#This Row],[ספרות בצדדים]]+1,טבלה2[[#This Row],[ספרות באמצע]])</f>
        <v>700</v>
      </c>
      <c r="AF180" s="1" t="str">
        <f>MID(טבלה2[[#This Row],[מספר רכב]],1,טבלה2[[#This Row],[ספרות בצדדים]])</f>
        <v>95</v>
      </c>
      <c r="AG180" s="1" t="str">
        <f>CONCATENATE(טבלה2[[#This Row],[חלק שמאלי]],"-",טבלה2[[#This Row],[אמצע]],"-",טבלה2[[#This Row],[חלק ימני]])</f>
        <v>95-700-29</v>
      </c>
      <c r="AH180">
        <f>IF(טבלה2[[#This Row],[מספר ספרות]]=7,3,2)</f>
        <v>3</v>
      </c>
      <c r="AI180">
        <f>IF(טבלה2[[#This Row],[מספר ספרות]]=7,2,3)</f>
        <v>2</v>
      </c>
    </row>
    <row r="181" spans="17:35" x14ac:dyDescent="0.25">
      <c r="Q181">
        <v>1613735</v>
      </c>
      <c r="R181">
        <v>312</v>
      </c>
      <c r="S181" t="s">
        <v>153</v>
      </c>
      <c r="T181" t="s">
        <v>154</v>
      </c>
      <c r="U181" t="s">
        <v>155</v>
      </c>
      <c r="W181">
        <v>2001</v>
      </c>
      <c r="X181" s="1">
        <f>2025-טבלה2[[#This Row],[שנת יצור]]</f>
        <v>24</v>
      </c>
      <c r="Y181" s="39">
        <v>45624</v>
      </c>
      <c r="Z181" s="39">
        <v>45782</v>
      </c>
      <c r="AA181" t="s">
        <v>202</v>
      </c>
      <c r="AB181" t="s">
        <v>152</v>
      </c>
      <c r="AC181" s="1">
        <f>LEN(טבלה2[[#This Row],[מספר רכב]])</f>
        <v>7</v>
      </c>
      <c r="AD181" s="1" t="str">
        <f>RIGHT(טבלה2[[#This Row],[מספר רכב]],טבלה2[[#This Row],[ספרות בצדדים]])</f>
        <v>35</v>
      </c>
      <c r="AE181" s="1" t="str">
        <f>MID(טבלה2[[#This Row],[מספר רכב]],טבלה2[[#This Row],[ספרות בצדדים]]+1,טבלה2[[#This Row],[ספרות באמצע]])</f>
        <v>137</v>
      </c>
      <c r="AF181" s="1" t="str">
        <f>MID(טבלה2[[#This Row],[מספר רכב]],1,טבלה2[[#This Row],[ספרות בצדדים]])</f>
        <v>16</v>
      </c>
      <c r="AG181" s="1" t="str">
        <f>CONCATENATE(טבלה2[[#This Row],[חלק שמאלי]],"-",טבלה2[[#This Row],[אמצע]],"-",טבלה2[[#This Row],[חלק ימני]])</f>
        <v>16-137-35</v>
      </c>
      <c r="AH181">
        <f>IF(טבלה2[[#This Row],[מספר ספרות]]=7,3,2)</f>
        <v>3</v>
      </c>
      <c r="AI181">
        <f>IF(טבלה2[[#This Row],[מספר ספרות]]=7,2,3)</f>
        <v>2</v>
      </c>
    </row>
    <row r="182" spans="17:35" x14ac:dyDescent="0.25">
      <c r="Q182">
        <v>8893564</v>
      </c>
      <c r="R182">
        <v>413</v>
      </c>
      <c r="S182" t="s">
        <v>123</v>
      </c>
      <c r="T182" t="s">
        <v>159</v>
      </c>
      <c r="U182" t="s">
        <v>158</v>
      </c>
      <c r="V182">
        <v>15</v>
      </c>
      <c r="W182">
        <v>2008</v>
      </c>
      <c r="X182" s="1">
        <f>2025-טבלה2[[#This Row],[שנת יצור]]</f>
        <v>17</v>
      </c>
      <c r="Y182" s="39">
        <v>45679</v>
      </c>
      <c r="Z182" s="39">
        <v>46044</v>
      </c>
      <c r="AA182" t="s">
        <v>126</v>
      </c>
      <c r="AB182" t="s">
        <v>127</v>
      </c>
      <c r="AC182" s="1">
        <f>LEN(טבלה2[[#This Row],[מספר רכב]])</f>
        <v>7</v>
      </c>
      <c r="AD182" s="1" t="str">
        <f>RIGHT(טבלה2[[#This Row],[מספר רכב]],טבלה2[[#This Row],[ספרות בצדדים]])</f>
        <v>64</v>
      </c>
      <c r="AE182" s="1" t="str">
        <f>MID(טבלה2[[#This Row],[מספר רכב]],טבלה2[[#This Row],[ספרות בצדדים]]+1,טבלה2[[#This Row],[ספרות באמצע]])</f>
        <v>935</v>
      </c>
      <c r="AF182" s="1" t="str">
        <f>MID(טבלה2[[#This Row],[מספר רכב]],1,טבלה2[[#This Row],[ספרות בצדדים]])</f>
        <v>88</v>
      </c>
      <c r="AG182" s="1" t="str">
        <f>CONCATENATE(טבלה2[[#This Row],[חלק שמאלי]],"-",טבלה2[[#This Row],[אמצע]],"-",טבלה2[[#This Row],[חלק ימני]])</f>
        <v>88-935-64</v>
      </c>
      <c r="AH182">
        <f>IF(טבלה2[[#This Row],[מספר ספרות]]=7,3,2)</f>
        <v>3</v>
      </c>
      <c r="AI182">
        <f>IF(טבלה2[[#This Row],[מספר ספרות]]=7,2,3)</f>
        <v>2</v>
      </c>
    </row>
    <row r="183" spans="17:35" x14ac:dyDescent="0.25">
      <c r="Q183">
        <v>3942361</v>
      </c>
      <c r="R183">
        <v>588</v>
      </c>
      <c r="S183" t="s">
        <v>111</v>
      </c>
      <c r="T183" t="s">
        <v>112</v>
      </c>
      <c r="U183" t="s">
        <v>113</v>
      </c>
      <c r="W183">
        <v>2007</v>
      </c>
      <c r="X183" s="1">
        <f>2025-טבלה2[[#This Row],[שנת יצור]]</f>
        <v>18</v>
      </c>
      <c r="Y183" s="39">
        <v>45541</v>
      </c>
      <c r="Z183" s="39">
        <v>45834</v>
      </c>
      <c r="AA183" t="s">
        <v>120</v>
      </c>
      <c r="AB183" t="s">
        <v>117</v>
      </c>
      <c r="AC183" s="1">
        <f>LEN(טבלה2[[#This Row],[מספר רכב]])</f>
        <v>7</v>
      </c>
      <c r="AD183" s="1" t="str">
        <f>RIGHT(טבלה2[[#This Row],[מספר רכב]],טבלה2[[#This Row],[ספרות בצדדים]])</f>
        <v>61</v>
      </c>
      <c r="AE183" s="1" t="str">
        <f>MID(טבלה2[[#This Row],[מספר רכב]],טבלה2[[#This Row],[ספרות בצדדים]]+1,טבלה2[[#This Row],[ספרות באמצע]])</f>
        <v>423</v>
      </c>
      <c r="AF183" s="1" t="str">
        <f>MID(טבלה2[[#This Row],[מספר רכב]],1,טבלה2[[#This Row],[ספרות בצדדים]])</f>
        <v>39</v>
      </c>
      <c r="AG183" s="1" t="str">
        <f>CONCATENATE(טבלה2[[#This Row],[חלק שמאלי]],"-",טבלה2[[#This Row],[אמצע]],"-",טבלה2[[#This Row],[חלק ימני]])</f>
        <v>39-423-61</v>
      </c>
      <c r="AH183">
        <f>IF(טבלה2[[#This Row],[מספר ספרות]]=7,3,2)</f>
        <v>3</v>
      </c>
      <c r="AI183">
        <f>IF(טבלה2[[#This Row],[מספר ספרות]]=7,2,3)</f>
        <v>2</v>
      </c>
    </row>
    <row r="184" spans="17:35" x14ac:dyDescent="0.25">
      <c r="Q184">
        <v>4906159</v>
      </c>
      <c r="R184">
        <v>588</v>
      </c>
      <c r="S184" t="s">
        <v>111</v>
      </c>
      <c r="T184" t="s">
        <v>112</v>
      </c>
      <c r="U184" t="s">
        <v>113</v>
      </c>
      <c r="W184">
        <v>2005</v>
      </c>
      <c r="X184" s="1">
        <f>2025-טבלה2[[#This Row],[שנת יצור]]</f>
        <v>20</v>
      </c>
      <c r="Y184" s="39">
        <v>45566</v>
      </c>
      <c r="Z184" s="39">
        <v>45666</v>
      </c>
      <c r="AA184" t="s">
        <v>116</v>
      </c>
      <c r="AB184" t="s">
        <v>115</v>
      </c>
      <c r="AC184" s="1">
        <f>LEN(טבלה2[[#This Row],[מספר רכב]])</f>
        <v>7</v>
      </c>
      <c r="AD184" s="1" t="str">
        <f>RIGHT(טבלה2[[#This Row],[מספר רכב]],טבלה2[[#This Row],[ספרות בצדדים]])</f>
        <v>59</v>
      </c>
      <c r="AE184" s="1" t="str">
        <f>MID(טבלה2[[#This Row],[מספר רכב]],טבלה2[[#This Row],[ספרות בצדדים]]+1,טבלה2[[#This Row],[ספרות באמצע]])</f>
        <v>061</v>
      </c>
      <c r="AF184" s="1" t="str">
        <f>MID(טבלה2[[#This Row],[מספר רכב]],1,טבלה2[[#This Row],[ספרות בצדדים]])</f>
        <v>49</v>
      </c>
      <c r="AG184" s="1" t="str">
        <f>CONCATENATE(טבלה2[[#This Row],[חלק שמאלי]],"-",טבלה2[[#This Row],[אמצע]],"-",טבלה2[[#This Row],[חלק ימני]])</f>
        <v>49-061-59</v>
      </c>
      <c r="AH184">
        <f>IF(טבלה2[[#This Row],[מספר ספרות]]=7,3,2)</f>
        <v>3</v>
      </c>
      <c r="AI184">
        <f>IF(טבלה2[[#This Row],[מספר ספרות]]=7,2,3)</f>
        <v>2</v>
      </c>
    </row>
    <row r="185" spans="17:35" x14ac:dyDescent="0.25">
      <c r="Q185">
        <v>9464764</v>
      </c>
      <c r="R185">
        <v>588</v>
      </c>
      <c r="S185" t="s">
        <v>111</v>
      </c>
      <c r="T185" t="s">
        <v>112</v>
      </c>
      <c r="U185" t="s">
        <v>113</v>
      </c>
      <c r="V185">
        <v>15</v>
      </c>
      <c r="W185">
        <v>2008</v>
      </c>
      <c r="X185" s="1">
        <f>2025-טבלה2[[#This Row],[שנת יצור]]</f>
        <v>17</v>
      </c>
      <c r="Y185" s="39">
        <v>45595</v>
      </c>
      <c r="Z185" s="39">
        <v>45981</v>
      </c>
      <c r="AA185" t="s">
        <v>116</v>
      </c>
      <c r="AB185" t="s">
        <v>117</v>
      </c>
      <c r="AC185" s="1">
        <f>LEN(טבלה2[[#This Row],[מספר רכב]])</f>
        <v>7</v>
      </c>
      <c r="AD185" s="1" t="str">
        <f>RIGHT(טבלה2[[#This Row],[מספר רכב]],טבלה2[[#This Row],[ספרות בצדדים]])</f>
        <v>64</v>
      </c>
      <c r="AE185" s="1" t="str">
        <f>MID(טבלה2[[#This Row],[מספר רכב]],טבלה2[[#This Row],[ספרות בצדדים]]+1,טבלה2[[#This Row],[ספרות באמצע]])</f>
        <v>647</v>
      </c>
      <c r="AF185" s="1" t="str">
        <f>MID(טבלה2[[#This Row],[מספר רכב]],1,טבלה2[[#This Row],[ספרות בצדדים]])</f>
        <v>94</v>
      </c>
      <c r="AG185" s="1" t="str">
        <f>CONCATENATE(טבלה2[[#This Row],[חלק שמאלי]],"-",טבלה2[[#This Row],[אמצע]],"-",טבלה2[[#This Row],[חלק ימני]])</f>
        <v>94-647-64</v>
      </c>
      <c r="AH185">
        <f>IF(טבלה2[[#This Row],[מספר ספרות]]=7,3,2)</f>
        <v>3</v>
      </c>
      <c r="AI185">
        <f>IF(טבלה2[[#This Row],[מספר ספרות]]=7,2,3)</f>
        <v>2</v>
      </c>
    </row>
    <row r="186" spans="17:35" x14ac:dyDescent="0.25">
      <c r="Q186">
        <v>1548768</v>
      </c>
      <c r="R186">
        <v>855</v>
      </c>
      <c r="S186" t="s">
        <v>285</v>
      </c>
      <c r="T186" t="s">
        <v>286</v>
      </c>
      <c r="U186" t="s">
        <v>287</v>
      </c>
      <c r="V186">
        <v>15</v>
      </c>
      <c r="W186">
        <v>2009</v>
      </c>
      <c r="X186" s="1">
        <f>2025-טבלה2[[#This Row],[שנת יצור]]</f>
        <v>16</v>
      </c>
      <c r="Y186" s="39">
        <v>45678</v>
      </c>
      <c r="Z186" s="39">
        <v>45922</v>
      </c>
      <c r="AA186" t="s">
        <v>119</v>
      </c>
      <c r="AB186" t="s">
        <v>288</v>
      </c>
      <c r="AC186" s="1">
        <f>LEN(טבלה2[[#This Row],[מספר רכב]])</f>
        <v>7</v>
      </c>
      <c r="AD186" s="1" t="str">
        <f>RIGHT(טבלה2[[#This Row],[מספר רכב]],טבלה2[[#This Row],[ספרות בצדדים]])</f>
        <v>68</v>
      </c>
      <c r="AE186" s="1" t="str">
        <f>MID(טבלה2[[#This Row],[מספר רכב]],טבלה2[[#This Row],[ספרות בצדדים]]+1,טבלה2[[#This Row],[ספרות באמצע]])</f>
        <v>487</v>
      </c>
      <c r="AF186" s="1" t="str">
        <f>MID(טבלה2[[#This Row],[מספר רכב]],1,טבלה2[[#This Row],[ספרות בצדדים]])</f>
        <v>15</v>
      </c>
      <c r="AG186" s="1" t="str">
        <f>CONCATENATE(טבלה2[[#This Row],[חלק שמאלי]],"-",טבלה2[[#This Row],[אמצע]],"-",טבלה2[[#This Row],[חלק ימני]])</f>
        <v>15-487-68</v>
      </c>
      <c r="AH186">
        <f>IF(טבלה2[[#This Row],[מספר ספרות]]=7,3,2)</f>
        <v>3</v>
      </c>
      <c r="AI186">
        <f>IF(טבלה2[[#This Row],[מספר ספרות]]=7,2,3)</f>
        <v>2</v>
      </c>
    </row>
    <row r="187" spans="17:35" x14ac:dyDescent="0.25">
      <c r="Q187">
        <v>7514662</v>
      </c>
      <c r="R187">
        <v>588</v>
      </c>
      <c r="S187" t="s">
        <v>111</v>
      </c>
      <c r="T187" t="s">
        <v>112</v>
      </c>
      <c r="U187" t="s">
        <v>113</v>
      </c>
      <c r="V187">
        <v>15</v>
      </c>
      <c r="W187">
        <v>2007</v>
      </c>
      <c r="X187" s="1">
        <f>2025-טבלה2[[#This Row],[שנת יצור]]</f>
        <v>18</v>
      </c>
      <c r="Y187" s="39">
        <v>45718</v>
      </c>
      <c r="Z187" s="39">
        <v>46077</v>
      </c>
      <c r="AA187" t="s">
        <v>116</v>
      </c>
      <c r="AB187" t="s">
        <v>117</v>
      </c>
      <c r="AC187" s="1">
        <f>LEN(טבלה2[[#This Row],[מספר רכב]])</f>
        <v>7</v>
      </c>
      <c r="AD187" s="1" t="str">
        <f>RIGHT(טבלה2[[#This Row],[מספר רכב]],טבלה2[[#This Row],[ספרות בצדדים]])</f>
        <v>62</v>
      </c>
      <c r="AE187" s="1" t="str">
        <f>MID(טבלה2[[#This Row],[מספר רכב]],טבלה2[[#This Row],[ספרות בצדדים]]+1,טבלה2[[#This Row],[ספרות באמצע]])</f>
        <v>146</v>
      </c>
      <c r="AF187" s="1" t="str">
        <f>MID(טבלה2[[#This Row],[מספר רכב]],1,טבלה2[[#This Row],[ספרות בצדדים]])</f>
        <v>75</v>
      </c>
      <c r="AG187" s="1" t="str">
        <f>CONCATENATE(טבלה2[[#This Row],[חלק שמאלי]],"-",טבלה2[[#This Row],[אמצע]],"-",טבלה2[[#This Row],[חלק ימני]])</f>
        <v>75-146-62</v>
      </c>
      <c r="AH187">
        <f>IF(טבלה2[[#This Row],[מספר ספרות]]=7,3,2)</f>
        <v>3</v>
      </c>
      <c r="AI187">
        <f>IF(טבלה2[[#This Row],[מספר ספרות]]=7,2,3)</f>
        <v>2</v>
      </c>
    </row>
    <row r="188" spans="17:35" x14ac:dyDescent="0.25">
      <c r="Q188">
        <v>4004313</v>
      </c>
      <c r="R188">
        <v>588</v>
      </c>
      <c r="S188" t="s">
        <v>111</v>
      </c>
      <c r="T188" t="s">
        <v>112</v>
      </c>
      <c r="U188" t="s">
        <v>113</v>
      </c>
      <c r="W188">
        <v>2006</v>
      </c>
      <c r="X188" s="1">
        <f>2025-טבלה2[[#This Row],[שנת יצור]]</f>
        <v>19</v>
      </c>
      <c r="Y188" s="39">
        <v>45648</v>
      </c>
      <c r="Z188" s="39">
        <v>46018</v>
      </c>
      <c r="AA188" t="s">
        <v>118</v>
      </c>
      <c r="AB188" t="s">
        <v>115</v>
      </c>
      <c r="AC188" s="1">
        <f>LEN(טבלה2[[#This Row],[מספר רכב]])</f>
        <v>7</v>
      </c>
      <c r="AD188" s="1" t="str">
        <f>RIGHT(טבלה2[[#This Row],[מספר רכב]],טבלה2[[#This Row],[ספרות בצדדים]])</f>
        <v>13</v>
      </c>
      <c r="AE188" s="1" t="str">
        <f>MID(טבלה2[[#This Row],[מספר רכב]],טבלה2[[#This Row],[ספרות בצדדים]]+1,טבלה2[[#This Row],[ספרות באמצע]])</f>
        <v>043</v>
      </c>
      <c r="AF188" s="1" t="str">
        <f>MID(טבלה2[[#This Row],[מספר רכב]],1,טבלה2[[#This Row],[ספרות בצדדים]])</f>
        <v>40</v>
      </c>
      <c r="AG188" s="1" t="str">
        <f>CONCATENATE(טבלה2[[#This Row],[חלק שמאלי]],"-",טבלה2[[#This Row],[אמצע]],"-",טבלה2[[#This Row],[חלק ימני]])</f>
        <v>40-043-13</v>
      </c>
      <c r="AH188">
        <f>IF(טבלה2[[#This Row],[מספר ספרות]]=7,3,2)</f>
        <v>3</v>
      </c>
      <c r="AI188">
        <f>IF(טבלה2[[#This Row],[מספר ספרות]]=7,2,3)</f>
        <v>2</v>
      </c>
    </row>
    <row r="189" spans="17:35" x14ac:dyDescent="0.25">
      <c r="Q189">
        <v>6699514</v>
      </c>
      <c r="R189">
        <v>588</v>
      </c>
      <c r="S189" t="s">
        <v>111</v>
      </c>
      <c r="T189" t="s">
        <v>253</v>
      </c>
      <c r="U189" t="s">
        <v>188</v>
      </c>
      <c r="W189">
        <v>2006</v>
      </c>
      <c r="X189" s="1">
        <f>2025-טבלה2[[#This Row],[שנת יצור]]</f>
        <v>19</v>
      </c>
      <c r="Y189" s="39">
        <v>45608</v>
      </c>
      <c r="Z189" s="39">
        <v>45953</v>
      </c>
      <c r="AA189" t="s">
        <v>289</v>
      </c>
      <c r="AB189" t="s">
        <v>115</v>
      </c>
      <c r="AC189" s="1">
        <f>LEN(טבלה2[[#This Row],[מספר רכב]])</f>
        <v>7</v>
      </c>
      <c r="AD189" s="1" t="str">
        <f>RIGHT(טבלה2[[#This Row],[מספר רכב]],טבלה2[[#This Row],[ספרות בצדדים]])</f>
        <v>14</v>
      </c>
      <c r="AE189" s="1" t="str">
        <f>MID(טבלה2[[#This Row],[מספר רכב]],טבלה2[[#This Row],[ספרות בצדדים]]+1,טבלה2[[#This Row],[ספרות באמצע]])</f>
        <v>995</v>
      </c>
      <c r="AF189" s="1" t="str">
        <f>MID(טבלה2[[#This Row],[מספר רכב]],1,טבלה2[[#This Row],[ספרות בצדדים]])</f>
        <v>66</v>
      </c>
      <c r="AG189" s="1" t="str">
        <f>CONCATENATE(טבלה2[[#This Row],[חלק שמאלי]],"-",טבלה2[[#This Row],[אמצע]],"-",טבלה2[[#This Row],[חלק ימני]])</f>
        <v>66-995-14</v>
      </c>
      <c r="AH189">
        <f>IF(טבלה2[[#This Row],[מספר ספרות]]=7,3,2)</f>
        <v>3</v>
      </c>
      <c r="AI189">
        <f>IF(טבלה2[[#This Row],[מספר ספרות]]=7,2,3)</f>
        <v>2</v>
      </c>
    </row>
    <row r="190" spans="17:35" x14ac:dyDescent="0.25">
      <c r="Q190">
        <v>4932551</v>
      </c>
      <c r="R190">
        <v>588</v>
      </c>
      <c r="S190" t="s">
        <v>111</v>
      </c>
      <c r="T190" t="s">
        <v>135</v>
      </c>
      <c r="U190" t="s">
        <v>136</v>
      </c>
      <c r="W190">
        <v>2003</v>
      </c>
      <c r="X190" s="1">
        <f>2025-טבלה2[[#This Row],[שנת יצור]]</f>
        <v>22</v>
      </c>
      <c r="Y190" s="39">
        <v>45627</v>
      </c>
      <c r="Z190" s="39">
        <v>45784</v>
      </c>
      <c r="AA190" t="s">
        <v>120</v>
      </c>
      <c r="AB190" t="s">
        <v>137</v>
      </c>
      <c r="AC190" s="1">
        <f>LEN(טבלה2[[#This Row],[מספר רכב]])</f>
        <v>7</v>
      </c>
      <c r="AD190" s="1" t="str">
        <f>RIGHT(טבלה2[[#This Row],[מספר רכב]],טבלה2[[#This Row],[ספרות בצדדים]])</f>
        <v>51</v>
      </c>
      <c r="AE190" s="1" t="str">
        <f>MID(טבלה2[[#This Row],[מספר רכב]],טבלה2[[#This Row],[ספרות בצדדים]]+1,טבלה2[[#This Row],[ספרות באמצע]])</f>
        <v>325</v>
      </c>
      <c r="AF190" s="1" t="str">
        <f>MID(טבלה2[[#This Row],[מספר רכב]],1,טבלה2[[#This Row],[ספרות בצדדים]])</f>
        <v>49</v>
      </c>
      <c r="AG190" s="1" t="str">
        <f>CONCATENATE(טבלה2[[#This Row],[חלק שמאלי]],"-",טבלה2[[#This Row],[אמצע]],"-",טבלה2[[#This Row],[חלק ימני]])</f>
        <v>49-325-51</v>
      </c>
      <c r="AH190">
        <f>IF(טבלה2[[#This Row],[מספר ספרות]]=7,3,2)</f>
        <v>3</v>
      </c>
      <c r="AI190">
        <f>IF(טבלה2[[#This Row],[מספר ספרות]]=7,2,3)</f>
        <v>2</v>
      </c>
    </row>
    <row r="191" spans="17:35" x14ac:dyDescent="0.25">
      <c r="Q191">
        <v>3244962</v>
      </c>
      <c r="R191">
        <v>588</v>
      </c>
      <c r="S191" t="s">
        <v>111</v>
      </c>
      <c r="T191" t="s">
        <v>112</v>
      </c>
      <c r="U191" t="s">
        <v>113</v>
      </c>
      <c r="W191">
        <v>2007</v>
      </c>
      <c r="X191" s="1">
        <f>2025-טבלה2[[#This Row],[שנת יצור]]</f>
        <v>18</v>
      </c>
      <c r="Y191" s="39">
        <v>45732</v>
      </c>
      <c r="Z191" s="39">
        <v>45948</v>
      </c>
      <c r="AA191" t="s">
        <v>290</v>
      </c>
      <c r="AB191" t="s">
        <v>117</v>
      </c>
      <c r="AC191" s="1">
        <f>LEN(טבלה2[[#This Row],[מספר רכב]])</f>
        <v>7</v>
      </c>
      <c r="AD191" s="1" t="str">
        <f>RIGHT(טבלה2[[#This Row],[מספר רכב]],טבלה2[[#This Row],[ספרות בצדדים]])</f>
        <v>62</v>
      </c>
      <c r="AE191" s="1" t="str">
        <f>MID(טבלה2[[#This Row],[מספר רכב]],טבלה2[[#This Row],[ספרות בצדדים]]+1,טבלה2[[#This Row],[ספרות באמצע]])</f>
        <v>449</v>
      </c>
      <c r="AF191" s="1" t="str">
        <f>MID(טבלה2[[#This Row],[מספר רכב]],1,טבלה2[[#This Row],[ספרות בצדדים]])</f>
        <v>32</v>
      </c>
      <c r="AG191" s="1" t="str">
        <f>CONCATENATE(טבלה2[[#This Row],[חלק שמאלי]],"-",טבלה2[[#This Row],[אמצע]],"-",טבלה2[[#This Row],[חלק ימני]])</f>
        <v>32-449-62</v>
      </c>
      <c r="AH191">
        <f>IF(טבלה2[[#This Row],[מספר ספרות]]=7,3,2)</f>
        <v>3</v>
      </c>
      <c r="AI191">
        <f>IF(טבלה2[[#This Row],[מספר ספרות]]=7,2,3)</f>
        <v>2</v>
      </c>
    </row>
    <row r="192" spans="17:35" x14ac:dyDescent="0.25">
      <c r="Q192">
        <v>6392360</v>
      </c>
      <c r="R192">
        <v>588</v>
      </c>
      <c r="S192" t="s">
        <v>111</v>
      </c>
      <c r="T192" t="s">
        <v>112</v>
      </c>
      <c r="U192" t="s">
        <v>113</v>
      </c>
      <c r="W192">
        <v>2006</v>
      </c>
      <c r="X192" s="1">
        <f>2025-טבלה2[[#This Row],[שנת יצור]]</f>
        <v>19</v>
      </c>
      <c r="Y192" s="39">
        <v>45347</v>
      </c>
      <c r="Z192" s="39">
        <v>45715</v>
      </c>
      <c r="AA192" t="s">
        <v>118</v>
      </c>
      <c r="AB192" t="s">
        <v>115</v>
      </c>
      <c r="AC192" s="1">
        <f>LEN(טבלה2[[#This Row],[מספר רכב]])</f>
        <v>7</v>
      </c>
      <c r="AD192" s="1" t="str">
        <f>RIGHT(טבלה2[[#This Row],[מספר רכב]],טבלה2[[#This Row],[ספרות בצדדים]])</f>
        <v>60</v>
      </c>
      <c r="AE192" s="1" t="str">
        <f>MID(טבלה2[[#This Row],[מספר רכב]],טבלה2[[#This Row],[ספרות בצדדים]]+1,טבלה2[[#This Row],[ספרות באמצע]])</f>
        <v>923</v>
      </c>
      <c r="AF192" s="1" t="str">
        <f>MID(טבלה2[[#This Row],[מספר רכב]],1,טבלה2[[#This Row],[ספרות בצדדים]])</f>
        <v>63</v>
      </c>
      <c r="AG192" s="1" t="str">
        <f>CONCATENATE(טבלה2[[#This Row],[חלק שמאלי]],"-",טבלה2[[#This Row],[אמצע]],"-",טבלה2[[#This Row],[חלק ימני]])</f>
        <v>63-923-60</v>
      </c>
      <c r="AH192">
        <f>IF(טבלה2[[#This Row],[מספר ספרות]]=7,3,2)</f>
        <v>3</v>
      </c>
      <c r="AI192">
        <f>IF(טבלה2[[#This Row],[מספר ספרות]]=7,2,3)</f>
        <v>2</v>
      </c>
    </row>
    <row r="193" spans="17:35" x14ac:dyDescent="0.25">
      <c r="Q193">
        <v>4866958</v>
      </c>
      <c r="R193">
        <v>588</v>
      </c>
      <c r="S193" t="s">
        <v>111</v>
      </c>
      <c r="T193" t="s">
        <v>112</v>
      </c>
      <c r="U193" t="s">
        <v>113</v>
      </c>
      <c r="W193">
        <v>2005</v>
      </c>
      <c r="X193" s="1">
        <f>2025-טבלה2[[#This Row],[שנת יצור]]</f>
        <v>20</v>
      </c>
      <c r="Y193" s="39">
        <v>45161</v>
      </c>
      <c r="Z193" s="39">
        <v>45553</v>
      </c>
      <c r="AA193" t="s">
        <v>116</v>
      </c>
      <c r="AB193" t="s">
        <v>115</v>
      </c>
      <c r="AC193" s="1">
        <f>LEN(טבלה2[[#This Row],[מספר רכב]])</f>
        <v>7</v>
      </c>
      <c r="AD193" s="1" t="str">
        <f>RIGHT(טבלה2[[#This Row],[מספר רכב]],טבלה2[[#This Row],[ספרות בצדדים]])</f>
        <v>58</v>
      </c>
      <c r="AE193" s="1" t="str">
        <f>MID(טבלה2[[#This Row],[מספר רכב]],טבלה2[[#This Row],[ספרות בצדדים]]+1,טבלה2[[#This Row],[ספרות באמצע]])</f>
        <v>669</v>
      </c>
      <c r="AF193" s="1" t="str">
        <f>MID(טבלה2[[#This Row],[מספר רכב]],1,טבלה2[[#This Row],[ספרות בצדדים]])</f>
        <v>48</v>
      </c>
      <c r="AG193" s="1" t="str">
        <f>CONCATENATE(טבלה2[[#This Row],[חלק שמאלי]],"-",טבלה2[[#This Row],[אמצע]],"-",טבלה2[[#This Row],[חלק ימני]])</f>
        <v>48-669-58</v>
      </c>
      <c r="AH193">
        <f>IF(טבלה2[[#This Row],[מספר ספרות]]=7,3,2)</f>
        <v>3</v>
      </c>
      <c r="AI193">
        <f>IF(טבלה2[[#This Row],[מספר ספרות]]=7,2,3)</f>
        <v>2</v>
      </c>
    </row>
    <row r="194" spans="17:35" x14ac:dyDescent="0.25">
      <c r="Q194">
        <v>3426662</v>
      </c>
      <c r="R194">
        <v>588</v>
      </c>
      <c r="S194" t="s">
        <v>111</v>
      </c>
      <c r="T194" t="s">
        <v>112</v>
      </c>
      <c r="U194" t="s">
        <v>121</v>
      </c>
      <c r="W194">
        <v>2007</v>
      </c>
      <c r="X194" s="1">
        <f>2025-טבלה2[[#This Row],[שנת יצור]]</f>
        <v>18</v>
      </c>
      <c r="Y194" s="39">
        <v>45560</v>
      </c>
      <c r="Z194" s="39">
        <v>45960</v>
      </c>
      <c r="AA194" t="s">
        <v>119</v>
      </c>
      <c r="AB194" t="s">
        <v>115</v>
      </c>
      <c r="AC194" s="1">
        <f>LEN(טבלה2[[#This Row],[מספר רכב]])</f>
        <v>7</v>
      </c>
      <c r="AD194" s="1" t="str">
        <f>RIGHT(טבלה2[[#This Row],[מספר רכב]],טבלה2[[#This Row],[ספרות בצדדים]])</f>
        <v>62</v>
      </c>
      <c r="AE194" s="1" t="str">
        <f>MID(טבלה2[[#This Row],[מספר רכב]],טבלה2[[#This Row],[ספרות בצדדים]]+1,טבלה2[[#This Row],[ספרות באמצע]])</f>
        <v>266</v>
      </c>
      <c r="AF194" s="1" t="str">
        <f>MID(טבלה2[[#This Row],[מספר רכב]],1,טבלה2[[#This Row],[ספרות בצדדים]])</f>
        <v>34</v>
      </c>
      <c r="AG194" s="1" t="str">
        <f>CONCATENATE(טבלה2[[#This Row],[חלק שמאלי]],"-",טבלה2[[#This Row],[אמצע]],"-",טבלה2[[#This Row],[חלק ימני]])</f>
        <v>34-266-62</v>
      </c>
      <c r="AH194">
        <f>IF(טבלה2[[#This Row],[מספר ספרות]]=7,3,2)</f>
        <v>3</v>
      </c>
      <c r="AI194">
        <f>IF(טבלה2[[#This Row],[מספר ספרות]]=7,2,3)</f>
        <v>2</v>
      </c>
    </row>
    <row r="195" spans="17:35" x14ac:dyDescent="0.25">
      <c r="Q195">
        <v>8793460</v>
      </c>
      <c r="R195">
        <v>588</v>
      </c>
      <c r="S195" t="s">
        <v>111</v>
      </c>
      <c r="T195" t="s">
        <v>112</v>
      </c>
      <c r="U195" t="s">
        <v>121</v>
      </c>
      <c r="W195">
        <v>2006</v>
      </c>
      <c r="X195" s="1">
        <f>2025-טבלה2[[#This Row],[שנת יצור]]</f>
        <v>19</v>
      </c>
      <c r="Y195" s="39">
        <v>45375</v>
      </c>
      <c r="Z195" s="39">
        <v>45737</v>
      </c>
      <c r="AA195" t="s">
        <v>116</v>
      </c>
      <c r="AB195" t="s">
        <v>115</v>
      </c>
      <c r="AC195" s="1">
        <f>LEN(טבלה2[[#This Row],[מספר רכב]])</f>
        <v>7</v>
      </c>
      <c r="AD195" s="1" t="str">
        <f>RIGHT(טבלה2[[#This Row],[מספר רכב]],טבלה2[[#This Row],[ספרות בצדדים]])</f>
        <v>60</v>
      </c>
      <c r="AE195" s="1" t="str">
        <f>MID(טבלה2[[#This Row],[מספר רכב]],טבלה2[[#This Row],[ספרות בצדדים]]+1,טבלה2[[#This Row],[ספרות באמצע]])</f>
        <v>934</v>
      </c>
      <c r="AF195" s="1" t="str">
        <f>MID(טבלה2[[#This Row],[מספר רכב]],1,טבלה2[[#This Row],[ספרות בצדדים]])</f>
        <v>87</v>
      </c>
      <c r="AG195" s="1" t="str">
        <f>CONCATENATE(טבלה2[[#This Row],[חלק שמאלי]],"-",טבלה2[[#This Row],[אמצע]],"-",טבלה2[[#This Row],[חלק ימני]])</f>
        <v>87-934-60</v>
      </c>
      <c r="AH195">
        <f>IF(טבלה2[[#This Row],[מספר ספרות]]=7,3,2)</f>
        <v>3</v>
      </c>
      <c r="AI195">
        <f>IF(טבלה2[[#This Row],[מספר ספרות]]=7,2,3)</f>
        <v>2</v>
      </c>
    </row>
    <row r="196" spans="17:35" x14ac:dyDescent="0.25">
      <c r="Q196">
        <v>8641764</v>
      </c>
      <c r="R196">
        <v>413</v>
      </c>
      <c r="S196" t="s">
        <v>123</v>
      </c>
      <c r="T196" t="s">
        <v>159</v>
      </c>
      <c r="U196" t="s">
        <v>158</v>
      </c>
      <c r="V196">
        <v>15</v>
      </c>
      <c r="W196">
        <v>2008</v>
      </c>
      <c r="X196" s="1">
        <f>2025-טבלה2[[#This Row],[שנת יצור]]</f>
        <v>17</v>
      </c>
      <c r="Y196" s="39">
        <v>45645</v>
      </c>
      <c r="Z196" s="39">
        <v>46007</v>
      </c>
      <c r="AA196" t="s">
        <v>126</v>
      </c>
      <c r="AB196" t="s">
        <v>127</v>
      </c>
      <c r="AC196" s="1">
        <f>LEN(טבלה2[[#This Row],[מספר רכב]])</f>
        <v>7</v>
      </c>
      <c r="AD196" s="1" t="str">
        <f>RIGHT(טבלה2[[#This Row],[מספר רכב]],טבלה2[[#This Row],[ספרות בצדדים]])</f>
        <v>64</v>
      </c>
      <c r="AE196" s="1" t="str">
        <f>MID(טבלה2[[#This Row],[מספר רכב]],טבלה2[[#This Row],[ספרות בצדדים]]+1,טבלה2[[#This Row],[ספרות באמצע]])</f>
        <v>417</v>
      </c>
      <c r="AF196" s="1" t="str">
        <f>MID(טבלה2[[#This Row],[מספר רכב]],1,טבלה2[[#This Row],[ספרות בצדדים]])</f>
        <v>86</v>
      </c>
      <c r="AG196" s="1" t="str">
        <f>CONCATENATE(טבלה2[[#This Row],[חלק שמאלי]],"-",טבלה2[[#This Row],[אמצע]],"-",טבלה2[[#This Row],[חלק ימני]])</f>
        <v>86-417-64</v>
      </c>
      <c r="AH196">
        <f>IF(טבלה2[[#This Row],[מספר ספרות]]=7,3,2)</f>
        <v>3</v>
      </c>
      <c r="AI196">
        <f>IF(טבלה2[[#This Row],[מספר ספרות]]=7,2,3)</f>
        <v>2</v>
      </c>
    </row>
    <row r="197" spans="17:35" x14ac:dyDescent="0.25">
      <c r="Q197">
        <v>6154060</v>
      </c>
      <c r="R197">
        <v>588</v>
      </c>
      <c r="S197" t="s">
        <v>111</v>
      </c>
      <c r="T197" t="s">
        <v>112</v>
      </c>
      <c r="U197" t="s">
        <v>113</v>
      </c>
      <c r="W197">
        <v>2006</v>
      </c>
      <c r="X197" s="1">
        <f>2025-טבלה2[[#This Row],[שנת יצור]]</f>
        <v>19</v>
      </c>
      <c r="Y197" s="39">
        <v>45477</v>
      </c>
      <c r="Z197" s="39">
        <v>45708</v>
      </c>
      <c r="AA197" t="s">
        <v>116</v>
      </c>
      <c r="AB197" t="s">
        <v>115</v>
      </c>
      <c r="AC197" s="1">
        <f>LEN(טבלה2[[#This Row],[מספר רכב]])</f>
        <v>7</v>
      </c>
      <c r="AD197" s="1" t="str">
        <f>RIGHT(טבלה2[[#This Row],[מספר רכב]],טבלה2[[#This Row],[ספרות בצדדים]])</f>
        <v>60</v>
      </c>
      <c r="AE197" s="1" t="str">
        <f>MID(טבלה2[[#This Row],[מספר רכב]],טבלה2[[#This Row],[ספרות בצדדים]]+1,טבלה2[[#This Row],[ספרות באמצע]])</f>
        <v>540</v>
      </c>
      <c r="AF197" s="1" t="str">
        <f>MID(טבלה2[[#This Row],[מספר רכב]],1,טבלה2[[#This Row],[ספרות בצדדים]])</f>
        <v>61</v>
      </c>
      <c r="AG197" s="1" t="str">
        <f>CONCATENATE(טבלה2[[#This Row],[חלק שמאלי]],"-",טבלה2[[#This Row],[אמצע]],"-",טבלה2[[#This Row],[חלק ימני]])</f>
        <v>61-540-60</v>
      </c>
      <c r="AH197">
        <f>IF(טבלה2[[#This Row],[מספר ספרות]]=7,3,2)</f>
        <v>3</v>
      </c>
      <c r="AI197">
        <f>IF(טבלה2[[#This Row],[מספר ספרות]]=7,2,3)</f>
        <v>2</v>
      </c>
    </row>
    <row r="198" spans="17:35" x14ac:dyDescent="0.25">
      <c r="Q198">
        <v>8860260</v>
      </c>
      <c r="R198">
        <v>588</v>
      </c>
      <c r="S198" t="s">
        <v>111</v>
      </c>
      <c r="T198" t="s">
        <v>112</v>
      </c>
      <c r="U198" t="s">
        <v>113</v>
      </c>
      <c r="W198">
        <v>2006</v>
      </c>
      <c r="X198" s="1">
        <f>2025-טבלה2[[#This Row],[שנת יצור]]</f>
        <v>19</v>
      </c>
      <c r="Y198" s="39">
        <v>45741</v>
      </c>
      <c r="Z198" s="39">
        <v>46110</v>
      </c>
      <c r="AA198" t="s">
        <v>120</v>
      </c>
      <c r="AB198" t="s">
        <v>115</v>
      </c>
      <c r="AC198" s="1">
        <f>LEN(טבלה2[[#This Row],[מספר רכב]])</f>
        <v>7</v>
      </c>
      <c r="AD198" s="1" t="str">
        <f>RIGHT(טבלה2[[#This Row],[מספר רכב]],טבלה2[[#This Row],[ספרות בצדדים]])</f>
        <v>60</v>
      </c>
      <c r="AE198" s="1" t="str">
        <f>MID(טבלה2[[#This Row],[מספר רכב]],טבלה2[[#This Row],[ספרות בצדדים]]+1,טבלה2[[#This Row],[ספרות באמצע]])</f>
        <v>602</v>
      </c>
      <c r="AF198" s="1" t="str">
        <f>MID(טבלה2[[#This Row],[מספר רכב]],1,טבלה2[[#This Row],[ספרות בצדדים]])</f>
        <v>88</v>
      </c>
      <c r="AG198" s="1" t="str">
        <f>CONCATENATE(טבלה2[[#This Row],[חלק שמאלי]],"-",טבלה2[[#This Row],[אמצע]],"-",טבלה2[[#This Row],[חלק ימני]])</f>
        <v>88-602-60</v>
      </c>
      <c r="AH198">
        <f>IF(טבלה2[[#This Row],[מספר ספרות]]=7,3,2)</f>
        <v>3</v>
      </c>
      <c r="AI198">
        <f>IF(טבלה2[[#This Row],[מספר ספרות]]=7,2,3)</f>
        <v>2</v>
      </c>
    </row>
    <row r="199" spans="17:35" x14ac:dyDescent="0.25">
      <c r="Q199">
        <v>6005360</v>
      </c>
      <c r="R199">
        <v>588</v>
      </c>
      <c r="S199" t="s">
        <v>111</v>
      </c>
      <c r="T199" t="s">
        <v>112</v>
      </c>
      <c r="U199" t="s">
        <v>113</v>
      </c>
      <c r="W199">
        <v>2006</v>
      </c>
      <c r="X199" s="1">
        <f>2025-טבלה2[[#This Row],[שנת יצור]]</f>
        <v>19</v>
      </c>
      <c r="Y199" s="39">
        <v>45316</v>
      </c>
      <c r="Z199" s="39">
        <v>45695</v>
      </c>
      <c r="AA199" t="s">
        <v>120</v>
      </c>
      <c r="AB199" t="s">
        <v>115</v>
      </c>
      <c r="AC199" s="1">
        <f>LEN(טבלה2[[#This Row],[מספר רכב]])</f>
        <v>7</v>
      </c>
      <c r="AD199" s="1" t="str">
        <f>RIGHT(טבלה2[[#This Row],[מספר רכב]],טבלה2[[#This Row],[ספרות בצדדים]])</f>
        <v>60</v>
      </c>
      <c r="AE199" s="1" t="str">
        <f>MID(טבלה2[[#This Row],[מספר רכב]],טבלה2[[#This Row],[ספרות בצדדים]]+1,טבלה2[[#This Row],[ספרות באמצע]])</f>
        <v>053</v>
      </c>
      <c r="AF199" s="1" t="str">
        <f>MID(טבלה2[[#This Row],[מספר רכב]],1,טבלה2[[#This Row],[ספרות בצדדים]])</f>
        <v>60</v>
      </c>
      <c r="AG199" s="1" t="str">
        <f>CONCATENATE(טבלה2[[#This Row],[חלק שמאלי]],"-",טבלה2[[#This Row],[אמצע]],"-",טבלה2[[#This Row],[חלק ימני]])</f>
        <v>60-053-60</v>
      </c>
      <c r="AH199">
        <f>IF(טבלה2[[#This Row],[מספר ספרות]]=7,3,2)</f>
        <v>3</v>
      </c>
      <c r="AI199">
        <f>IF(טבלה2[[#This Row],[מספר ספרות]]=7,2,3)</f>
        <v>2</v>
      </c>
    </row>
    <row r="200" spans="17:35" x14ac:dyDescent="0.25">
      <c r="Q200">
        <v>8660162</v>
      </c>
      <c r="R200">
        <v>114</v>
      </c>
      <c r="S200" t="s">
        <v>176</v>
      </c>
      <c r="T200">
        <v>211.054</v>
      </c>
      <c r="U200" t="s">
        <v>177</v>
      </c>
      <c r="W200">
        <v>2007</v>
      </c>
      <c r="X200" s="1">
        <f>2025-טבלה2[[#This Row],[שנת יצור]]</f>
        <v>18</v>
      </c>
      <c r="Y200" s="39">
        <v>45487</v>
      </c>
      <c r="Z200" s="39">
        <v>45734</v>
      </c>
      <c r="AA200" t="s">
        <v>248</v>
      </c>
      <c r="AB200" t="s">
        <v>267</v>
      </c>
      <c r="AC200" s="1">
        <f>LEN(טבלה2[[#This Row],[מספר רכב]])</f>
        <v>7</v>
      </c>
      <c r="AD200" s="1" t="str">
        <f>RIGHT(טבלה2[[#This Row],[מספר רכב]],טבלה2[[#This Row],[ספרות בצדדים]])</f>
        <v>62</v>
      </c>
      <c r="AE200" s="1" t="str">
        <f>MID(טבלה2[[#This Row],[מספר רכב]],טבלה2[[#This Row],[ספרות בצדדים]]+1,טבלה2[[#This Row],[ספרות באמצע]])</f>
        <v>601</v>
      </c>
      <c r="AF200" s="1" t="str">
        <f>MID(טבלה2[[#This Row],[מספר רכב]],1,טבלה2[[#This Row],[ספרות בצדדים]])</f>
        <v>86</v>
      </c>
      <c r="AG200" s="1" t="str">
        <f>CONCATENATE(טבלה2[[#This Row],[חלק שמאלי]],"-",טבלה2[[#This Row],[אמצע]],"-",טבלה2[[#This Row],[חלק ימני]])</f>
        <v>86-601-62</v>
      </c>
      <c r="AH200">
        <f>IF(טבלה2[[#This Row],[מספר ספרות]]=7,3,2)</f>
        <v>3</v>
      </c>
      <c r="AI200">
        <f>IF(טבלה2[[#This Row],[מספר ספרות]]=7,2,3)</f>
        <v>2</v>
      </c>
    </row>
    <row r="201" spans="17:35" x14ac:dyDescent="0.25">
      <c r="Q201">
        <v>7355662</v>
      </c>
      <c r="R201">
        <v>588</v>
      </c>
      <c r="S201" t="s">
        <v>111</v>
      </c>
      <c r="T201" t="s">
        <v>112</v>
      </c>
      <c r="U201" t="s">
        <v>113</v>
      </c>
      <c r="V201">
        <v>15</v>
      </c>
      <c r="W201">
        <v>2007</v>
      </c>
      <c r="X201" s="1">
        <f>2025-טבלה2[[#This Row],[שנת יצור]]</f>
        <v>18</v>
      </c>
      <c r="Y201" s="39">
        <v>45335</v>
      </c>
      <c r="Z201" s="39">
        <v>45708</v>
      </c>
      <c r="AA201" t="s">
        <v>118</v>
      </c>
      <c r="AB201" t="s">
        <v>117</v>
      </c>
      <c r="AC201" s="1">
        <f>LEN(טבלה2[[#This Row],[מספר רכב]])</f>
        <v>7</v>
      </c>
      <c r="AD201" s="1" t="str">
        <f>RIGHT(טבלה2[[#This Row],[מספר רכב]],טבלה2[[#This Row],[ספרות בצדדים]])</f>
        <v>62</v>
      </c>
      <c r="AE201" s="1" t="str">
        <f>MID(טבלה2[[#This Row],[מספר רכב]],טבלה2[[#This Row],[ספרות בצדדים]]+1,טבלה2[[#This Row],[ספרות באמצע]])</f>
        <v>556</v>
      </c>
      <c r="AF201" s="1" t="str">
        <f>MID(טבלה2[[#This Row],[מספר רכב]],1,טבלה2[[#This Row],[ספרות בצדדים]])</f>
        <v>73</v>
      </c>
      <c r="AG201" s="1" t="str">
        <f>CONCATENATE(טבלה2[[#This Row],[חלק שמאלי]],"-",טבלה2[[#This Row],[אמצע]],"-",טבלה2[[#This Row],[חלק ימני]])</f>
        <v>73-556-62</v>
      </c>
      <c r="AH201">
        <f>IF(טבלה2[[#This Row],[מספר ספרות]]=7,3,2)</f>
        <v>3</v>
      </c>
      <c r="AI201">
        <f>IF(טבלה2[[#This Row],[מספר ספרות]]=7,2,3)</f>
        <v>2</v>
      </c>
    </row>
    <row r="202" spans="17:35" x14ac:dyDescent="0.25">
      <c r="Q202">
        <v>6789566</v>
      </c>
      <c r="R202">
        <v>413</v>
      </c>
      <c r="S202" t="s">
        <v>123</v>
      </c>
      <c r="T202" t="s">
        <v>180</v>
      </c>
      <c r="U202" t="s">
        <v>291</v>
      </c>
      <c r="V202">
        <v>15</v>
      </c>
      <c r="W202">
        <v>2008</v>
      </c>
      <c r="X202" s="1">
        <f>2025-טבלה2[[#This Row],[שנת יצור]]</f>
        <v>17</v>
      </c>
      <c r="Y202" s="39">
        <v>45387</v>
      </c>
      <c r="Z202" s="39">
        <v>45727</v>
      </c>
      <c r="AA202" t="s">
        <v>119</v>
      </c>
      <c r="AB202" t="s">
        <v>127</v>
      </c>
      <c r="AC202" s="1">
        <f>LEN(טבלה2[[#This Row],[מספר רכב]])</f>
        <v>7</v>
      </c>
      <c r="AD202" s="1" t="str">
        <f>RIGHT(טבלה2[[#This Row],[מספר רכב]],טבלה2[[#This Row],[ספרות בצדדים]])</f>
        <v>66</v>
      </c>
      <c r="AE202" s="1" t="str">
        <f>MID(טבלה2[[#This Row],[מספר רכב]],טבלה2[[#This Row],[ספרות בצדדים]]+1,טבלה2[[#This Row],[ספרות באמצע]])</f>
        <v>895</v>
      </c>
      <c r="AF202" s="1" t="str">
        <f>MID(טבלה2[[#This Row],[מספר רכב]],1,טבלה2[[#This Row],[ספרות בצדדים]])</f>
        <v>67</v>
      </c>
      <c r="AG202" s="1" t="str">
        <f>CONCATENATE(טבלה2[[#This Row],[חלק שמאלי]],"-",טבלה2[[#This Row],[אמצע]],"-",טבלה2[[#This Row],[חלק ימני]])</f>
        <v>67-895-66</v>
      </c>
      <c r="AH202">
        <f>IF(טבלה2[[#This Row],[מספר ספרות]]=7,3,2)</f>
        <v>3</v>
      </c>
      <c r="AI202">
        <f>IF(טבלה2[[#This Row],[מספר ספרות]]=7,2,3)</f>
        <v>2</v>
      </c>
    </row>
    <row r="203" spans="17:35" x14ac:dyDescent="0.25">
      <c r="Q203">
        <v>4446764</v>
      </c>
      <c r="R203">
        <v>413</v>
      </c>
      <c r="S203" t="s">
        <v>123</v>
      </c>
      <c r="T203" t="s">
        <v>180</v>
      </c>
      <c r="U203" t="s">
        <v>125</v>
      </c>
      <c r="V203">
        <v>15</v>
      </c>
      <c r="W203">
        <v>2008</v>
      </c>
      <c r="X203" s="1">
        <f>2025-טבלה2[[#This Row],[שנת יצור]]</f>
        <v>17</v>
      </c>
      <c r="Y203" s="39">
        <v>45276</v>
      </c>
      <c r="Z203" s="39">
        <v>45585</v>
      </c>
      <c r="AA203" t="s">
        <v>133</v>
      </c>
      <c r="AB203" t="s">
        <v>127</v>
      </c>
      <c r="AC203" s="1">
        <f>LEN(טבלה2[[#This Row],[מספר רכב]])</f>
        <v>7</v>
      </c>
      <c r="AD203" s="1" t="str">
        <f>RIGHT(טבלה2[[#This Row],[מספר רכב]],טבלה2[[#This Row],[ספרות בצדדים]])</f>
        <v>64</v>
      </c>
      <c r="AE203" s="1" t="str">
        <f>MID(טבלה2[[#This Row],[מספר רכב]],טבלה2[[#This Row],[ספרות בצדדים]]+1,טבלה2[[#This Row],[ספרות באמצע]])</f>
        <v>467</v>
      </c>
      <c r="AF203" s="1" t="str">
        <f>MID(טבלה2[[#This Row],[מספר רכב]],1,טבלה2[[#This Row],[ספרות בצדדים]])</f>
        <v>44</v>
      </c>
      <c r="AG203" s="1" t="str">
        <f>CONCATENATE(טבלה2[[#This Row],[חלק שמאלי]],"-",טבלה2[[#This Row],[אמצע]],"-",טבלה2[[#This Row],[חלק ימני]])</f>
        <v>44-467-64</v>
      </c>
      <c r="AH203">
        <f>IF(טבלה2[[#This Row],[מספר ספרות]]=7,3,2)</f>
        <v>3</v>
      </c>
      <c r="AI203">
        <f>IF(טבלה2[[#This Row],[מספר ספרות]]=7,2,3)</f>
        <v>2</v>
      </c>
    </row>
    <row r="204" spans="17:35" x14ac:dyDescent="0.25">
      <c r="Q204">
        <v>6354360</v>
      </c>
      <c r="R204">
        <v>588</v>
      </c>
      <c r="S204" t="s">
        <v>111</v>
      </c>
      <c r="T204" t="s">
        <v>112</v>
      </c>
      <c r="U204" t="s">
        <v>113</v>
      </c>
      <c r="W204">
        <v>2006</v>
      </c>
      <c r="X204" s="1">
        <f>2025-טבלה2[[#This Row],[שנת יצור]]</f>
        <v>19</v>
      </c>
      <c r="Y204" s="39">
        <v>45350</v>
      </c>
      <c r="Z204" s="39">
        <v>45715</v>
      </c>
      <c r="AA204" t="s">
        <v>116</v>
      </c>
      <c r="AB204" t="s">
        <v>115</v>
      </c>
      <c r="AC204" s="1">
        <f>LEN(טבלה2[[#This Row],[מספר רכב]])</f>
        <v>7</v>
      </c>
      <c r="AD204" s="1" t="str">
        <f>RIGHT(טבלה2[[#This Row],[מספר רכב]],טבלה2[[#This Row],[ספרות בצדדים]])</f>
        <v>60</v>
      </c>
      <c r="AE204" s="1" t="str">
        <f>MID(טבלה2[[#This Row],[מספר רכב]],טבלה2[[#This Row],[ספרות בצדדים]]+1,טבלה2[[#This Row],[ספרות באמצע]])</f>
        <v>543</v>
      </c>
      <c r="AF204" s="1" t="str">
        <f>MID(טבלה2[[#This Row],[מספר רכב]],1,טבלה2[[#This Row],[ספרות בצדדים]])</f>
        <v>63</v>
      </c>
      <c r="AG204" s="1" t="str">
        <f>CONCATENATE(טבלה2[[#This Row],[חלק שמאלי]],"-",טבלה2[[#This Row],[אמצע]],"-",טבלה2[[#This Row],[חלק ימני]])</f>
        <v>63-543-60</v>
      </c>
      <c r="AH204">
        <f>IF(טבלה2[[#This Row],[מספר ספרות]]=7,3,2)</f>
        <v>3</v>
      </c>
      <c r="AI204">
        <f>IF(טבלה2[[#This Row],[מספר ספרות]]=7,2,3)</f>
        <v>2</v>
      </c>
    </row>
    <row r="205" spans="17:35" x14ac:dyDescent="0.25">
      <c r="Q205">
        <v>2602472</v>
      </c>
      <c r="R205">
        <v>281</v>
      </c>
      <c r="S205" t="s">
        <v>292</v>
      </c>
      <c r="T205" t="s">
        <v>293</v>
      </c>
      <c r="U205" t="s">
        <v>294</v>
      </c>
      <c r="V205">
        <v>15</v>
      </c>
      <c r="W205">
        <v>2010</v>
      </c>
      <c r="X205" s="1">
        <f>2025-טבלה2[[#This Row],[שנת יצור]]</f>
        <v>15</v>
      </c>
      <c r="Y205" s="39">
        <v>45224</v>
      </c>
      <c r="Z205" s="39">
        <v>45585</v>
      </c>
      <c r="AA205" t="s">
        <v>133</v>
      </c>
      <c r="AB205" t="s">
        <v>295</v>
      </c>
      <c r="AC205" s="1">
        <f>LEN(טבלה2[[#This Row],[מספר רכב]])</f>
        <v>7</v>
      </c>
      <c r="AD205" s="1" t="str">
        <f>RIGHT(טבלה2[[#This Row],[מספר רכב]],טבלה2[[#This Row],[ספרות בצדדים]])</f>
        <v>72</v>
      </c>
      <c r="AE205" s="1" t="str">
        <f>MID(טבלה2[[#This Row],[מספר רכב]],טבלה2[[#This Row],[ספרות בצדדים]]+1,טבלה2[[#This Row],[ספרות באמצע]])</f>
        <v>024</v>
      </c>
      <c r="AF205" s="1" t="str">
        <f>MID(טבלה2[[#This Row],[מספר רכב]],1,טבלה2[[#This Row],[ספרות בצדדים]])</f>
        <v>26</v>
      </c>
      <c r="AG205" s="1" t="str">
        <f>CONCATENATE(טבלה2[[#This Row],[חלק שמאלי]],"-",טבלה2[[#This Row],[אמצע]],"-",טבלה2[[#This Row],[חלק ימני]])</f>
        <v>26-024-72</v>
      </c>
      <c r="AH205">
        <f>IF(טבלה2[[#This Row],[מספר ספרות]]=7,3,2)</f>
        <v>3</v>
      </c>
      <c r="AI205">
        <f>IF(טבלה2[[#This Row],[מספר ספרות]]=7,2,3)</f>
        <v>2</v>
      </c>
    </row>
    <row r="206" spans="17:35" x14ac:dyDescent="0.25">
      <c r="Q206">
        <v>7197623</v>
      </c>
      <c r="R206">
        <v>413</v>
      </c>
      <c r="S206" t="s">
        <v>123</v>
      </c>
      <c r="T206" t="s">
        <v>296</v>
      </c>
      <c r="U206" t="s">
        <v>125</v>
      </c>
      <c r="W206">
        <v>2000</v>
      </c>
      <c r="X206" s="1">
        <f>2025-טבלה2[[#This Row],[שנת יצור]]</f>
        <v>25</v>
      </c>
      <c r="Y206" s="39">
        <v>45362</v>
      </c>
      <c r="Z206" s="39">
        <v>45551</v>
      </c>
      <c r="AA206" t="s">
        <v>119</v>
      </c>
      <c r="AB206" t="s">
        <v>127</v>
      </c>
      <c r="AC206" s="1">
        <f>LEN(טבלה2[[#This Row],[מספר רכב]])</f>
        <v>7</v>
      </c>
      <c r="AD206" s="1" t="str">
        <f>RIGHT(טבלה2[[#This Row],[מספר רכב]],טבלה2[[#This Row],[ספרות בצדדים]])</f>
        <v>23</v>
      </c>
      <c r="AE206" s="1" t="str">
        <f>MID(טבלה2[[#This Row],[מספר רכב]],טבלה2[[#This Row],[ספרות בצדדים]]+1,טבלה2[[#This Row],[ספרות באמצע]])</f>
        <v>976</v>
      </c>
      <c r="AF206" s="1" t="str">
        <f>MID(טבלה2[[#This Row],[מספר רכב]],1,טבלה2[[#This Row],[ספרות בצדדים]])</f>
        <v>71</v>
      </c>
      <c r="AG206" s="1" t="str">
        <f>CONCATENATE(טבלה2[[#This Row],[חלק שמאלי]],"-",טבלה2[[#This Row],[אמצע]],"-",טבלה2[[#This Row],[חלק ימני]])</f>
        <v>71-976-23</v>
      </c>
      <c r="AH206">
        <f>IF(טבלה2[[#This Row],[מספר ספרות]]=7,3,2)</f>
        <v>3</v>
      </c>
      <c r="AI206">
        <f>IF(טבלה2[[#This Row],[מספר ספרות]]=7,2,3)</f>
        <v>2</v>
      </c>
    </row>
    <row r="207" spans="17:35" x14ac:dyDescent="0.25">
      <c r="Q207">
        <v>1100364</v>
      </c>
      <c r="R207">
        <v>751</v>
      </c>
      <c r="S207" t="s">
        <v>231</v>
      </c>
      <c r="T207" t="s">
        <v>297</v>
      </c>
      <c r="U207" t="s">
        <v>298</v>
      </c>
      <c r="V207">
        <v>15</v>
      </c>
      <c r="W207">
        <v>2008</v>
      </c>
      <c r="X207" s="1">
        <f>2025-טבלה2[[#This Row],[שנת יצור]]</f>
        <v>17</v>
      </c>
      <c r="Y207" s="39">
        <v>45224</v>
      </c>
      <c r="Z207" s="39">
        <v>45573</v>
      </c>
      <c r="AA207" t="s">
        <v>299</v>
      </c>
      <c r="AB207" t="s">
        <v>300</v>
      </c>
      <c r="AC207" s="1">
        <f>LEN(טבלה2[[#This Row],[מספר רכב]])</f>
        <v>7</v>
      </c>
      <c r="AD207" s="1" t="str">
        <f>RIGHT(טבלה2[[#This Row],[מספר רכב]],טבלה2[[#This Row],[ספרות בצדדים]])</f>
        <v>64</v>
      </c>
      <c r="AE207" s="1" t="str">
        <f>MID(טבלה2[[#This Row],[מספר רכב]],טבלה2[[#This Row],[ספרות בצדדים]]+1,טבלה2[[#This Row],[ספרות באמצע]])</f>
        <v>003</v>
      </c>
      <c r="AF207" s="1" t="str">
        <f>MID(טבלה2[[#This Row],[מספר רכב]],1,טבלה2[[#This Row],[ספרות בצדדים]])</f>
        <v>11</v>
      </c>
      <c r="AG207" s="1" t="str">
        <f>CONCATENATE(טבלה2[[#This Row],[חלק שמאלי]],"-",טבלה2[[#This Row],[אמצע]],"-",טבלה2[[#This Row],[חלק ימני]])</f>
        <v>11-003-64</v>
      </c>
      <c r="AH207">
        <f>IF(טבלה2[[#This Row],[מספר ספרות]]=7,3,2)</f>
        <v>3</v>
      </c>
      <c r="AI207">
        <f>IF(טבלה2[[#This Row],[מספר ספרות]]=7,2,3)</f>
        <v>2</v>
      </c>
    </row>
    <row r="208" spans="17:35" x14ac:dyDescent="0.25">
      <c r="Q208">
        <v>7596059</v>
      </c>
      <c r="R208">
        <v>839</v>
      </c>
      <c r="S208" t="s">
        <v>244</v>
      </c>
      <c r="T208" t="s">
        <v>280</v>
      </c>
      <c r="U208" t="s">
        <v>158</v>
      </c>
      <c r="W208">
        <v>2005</v>
      </c>
      <c r="X208" s="1">
        <f>2025-טבלה2[[#This Row],[שנת יצור]]</f>
        <v>20</v>
      </c>
      <c r="Y208" s="39">
        <v>45645</v>
      </c>
      <c r="Z208" s="39">
        <v>45750</v>
      </c>
      <c r="AA208" t="s">
        <v>119</v>
      </c>
      <c r="AB208" t="s">
        <v>127</v>
      </c>
      <c r="AC208" s="1">
        <f>LEN(טבלה2[[#This Row],[מספר רכב]])</f>
        <v>7</v>
      </c>
      <c r="AD208" s="1" t="str">
        <f>RIGHT(טבלה2[[#This Row],[מספר רכב]],טבלה2[[#This Row],[ספרות בצדדים]])</f>
        <v>59</v>
      </c>
      <c r="AE208" s="1" t="str">
        <f>MID(טבלה2[[#This Row],[מספר רכב]],טבלה2[[#This Row],[ספרות בצדדים]]+1,טבלה2[[#This Row],[ספרות באמצע]])</f>
        <v>960</v>
      </c>
      <c r="AF208" s="1" t="str">
        <f>MID(טבלה2[[#This Row],[מספר רכב]],1,טבלה2[[#This Row],[ספרות בצדדים]])</f>
        <v>75</v>
      </c>
      <c r="AG208" s="1" t="str">
        <f>CONCATENATE(טבלה2[[#This Row],[חלק שמאלי]],"-",טבלה2[[#This Row],[אמצע]],"-",טבלה2[[#This Row],[חלק ימני]])</f>
        <v>75-960-59</v>
      </c>
      <c r="AH208">
        <f>IF(טבלה2[[#This Row],[מספר ספרות]]=7,3,2)</f>
        <v>3</v>
      </c>
      <c r="AI208">
        <f>IF(טבלה2[[#This Row],[מספר ספרות]]=7,2,3)</f>
        <v>2</v>
      </c>
    </row>
    <row r="209" spans="17:35" x14ac:dyDescent="0.25">
      <c r="Q209">
        <v>2757961</v>
      </c>
      <c r="R209">
        <v>413</v>
      </c>
      <c r="S209" t="s">
        <v>123</v>
      </c>
      <c r="T209" t="s">
        <v>124</v>
      </c>
      <c r="U209" t="s">
        <v>125</v>
      </c>
      <c r="W209">
        <v>2007</v>
      </c>
      <c r="X209" s="1">
        <f>2025-טבלה2[[#This Row],[שנת יצור]]</f>
        <v>18</v>
      </c>
      <c r="Y209" s="39">
        <v>45472</v>
      </c>
      <c r="Z209" s="39">
        <v>45843</v>
      </c>
      <c r="AA209" t="s">
        <v>133</v>
      </c>
      <c r="AB209" t="s">
        <v>127</v>
      </c>
      <c r="AC209" s="1">
        <f>LEN(טבלה2[[#This Row],[מספר רכב]])</f>
        <v>7</v>
      </c>
      <c r="AD209" s="1" t="str">
        <f>RIGHT(טבלה2[[#This Row],[מספר רכב]],טבלה2[[#This Row],[ספרות בצדדים]])</f>
        <v>61</v>
      </c>
      <c r="AE209" s="1" t="str">
        <f>MID(טבלה2[[#This Row],[מספר רכב]],טבלה2[[#This Row],[ספרות בצדדים]]+1,טבלה2[[#This Row],[ספרות באמצע]])</f>
        <v>579</v>
      </c>
      <c r="AF209" s="1" t="str">
        <f>MID(טבלה2[[#This Row],[מספר רכב]],1,טבלה2[[#This Row],[ספרות בצדדים]])</f>
        <v>27</v>
      </c>
      <c r="AG209" s="1" t="str">
        <f>CONCATENATE(טבלה2[[#This Row],[חלק שמאלי]],"-",טבלה2[[#This Row],[אמצע]],"-",טבלה2[[#This Row],[חלק ימני]])</f>
        <v>27-579-61</v>
      </c>
      <c r="AH209">
        <f>IF(טבלה2[[#This Row],[מספר ספרות]]=7,3,2)</f>
        <v>3</v>
      </c>
      <c r="AI209">
        <f>IF(טבלה2[[#This Row],[מספר ספרות]]=7,2,3)</f>
        <v>2</v>
      </c>
    </row>
    <row r="210" spans="17:35" x14ac:dyDescent="0.25">
      <c r="Q210">
        <v>6103760</v>
      </c>
      <c r="R210">
        <v>588</v>
      </c>
      <c r="S210" t="s">
        <v>111</v>
      </c>
      <c r="T210" t="s">
        <v>129</v>
      </c>
      <c r="U210" t="s">
        <v>130</v>
      </c>
      <c r="V210">
        <v>15</v>
      </c>
      <c r="W210">
        <v>2008</v>
      </c>
      <c r="X210" s="1">
        <f>2025-טבלה2[[#This Row],[שנת יצור]]</f>
        <v>17</v>
      </c>
      <c r="Y210" s="39">
        <v>45655</v>
      </c>
      <c r="Z210" s="39">
        <v>45992</v>
      </c>
      <c r="AA210" t="s">
        <v>128</v>
      </c>
      <c r="AB210" t="s">
        <v>131</v>
      </c>
      <c r="AC210" s="1">
        <f>LEN(טבלה2[[#This Row],[מספר רכב]])</f>
        <v>7</v>
      </c>
      <c r="AD210" s="1" t="str">
        <f>RIGHT(טבלה2[[#This Row],[מספר רכב]],טבלה2[[#This Row],[ספרות בצדדים]])</f>
        <v>60</v>
      </c>
      <c r="AE210" s="1" t="str">
        <f>MID(טבלה2[[#This Row],[מספר רכב]],טבלה2[[#This Row],[ספרות בצדדים]]+1,טבלה2[[#This Row],[ספרות באמצע]])</f>
        <v>037</v>
      </c>
      <c r="AF210" s="1" t="str">
        <f>MID(טבלה2[[#This Row],[מספר רכב]],1,טבלה2[[#This Row],[ספרות בצדדים]])</f>
        <v>61</v>
      </c>
      <c r="AG210" s="1" t="str">
        <f>CONCATENATE(טבלה2[[#This Row],[חלק שמאלי]],"-",טבלה2[[#This Row],[אמצע]],"-",טבלה2[[#This Row],[חלק ימני]])</f>
        <v>61-037-60</v>
      </c>
      <c r="AH210">
        <f>IF(טבלה2[[#This Row],[מספר ספרות]]=7,3,2)</f>
        <v>3</v>
      </c>
      <c r="AI210">
        <f>IF(טבלה2[[#This Row],[מספר ספרות]]=7,2,3)</f>
        <v>2</v>
      </c>
    </row>
    <row r="211" spans="17:35" x14ac:dyDescent="0.25">
      <c r="Q211">
        <v>1354664</v>
      </c>
      <c r="R211">
        <v>751</v>
      </c>
      <c r="S211" t="s">
        <v>231</v>
      </c>
      <c r="T211" t="s">
        <v>301</v>
      </c>
      <c r="U211" t="s">
        <v>302</v>
      </c>
      <c r="V211">
        <v>15</v>
      </c>
      <c r="W211">
        <v>2008</v>
      </c>
      <c r="X211" s="1">
        <f>2025-טבלה2[[#This Row],[שנת יצור]]</f>
        <v>17</v>
      </c>
      <c r="Y211" s="39">
        <v>45201</v>
      </c>
      <c r="Z211" s="39">
        <v>45623</v>
      </c>
      <c r="AA211" t="s">
        <v>133</v>
      </c>
      <c r="AB211" t="s">
        <v>260</v>
      </c>
      <c r="AC211" s="1">
        <f>LEN(טבלה2[[#This Row],[מספר רכב]])</f>
        <v>7</v>
      </c>
      <c r="AD211" s="1" t="str">
        <f>RIGHT(טבלה2[[#This Row],[מספר רכב]],טבלה2[[#This Row],[ספרות בצדדים]])</f>
        <v>64</v>
      </c>
      <c r="AE211" s="1" t="str">
        <f>MID(טבלה2[[#This Row],[מספר רכב]],טבלה2[[#This Row],[ספרות בצדדים]]+1,טבלה2[[#This Row],[ספרות באמצע]])</f>
        <v>546</v>
      </c>
      <c r="AF211" s="1" t="str">
        <f>MID(טבלה2[[#This Row],[מספר רכב]],1,טבלה2[[#This Row],[ספרות בצדדים]])</f>
        <v>13</v>
      </c>
      <c r="AG211" s="1" t="str">
        <f>CONCATENATE(טבלה2[[#This Row],[חלק שמאלי]],"-",טבלה2[[#This Row],[אמצע]],"-",טבלה2[[#This Row],[חלק ימני]])</f>
        <v>13-546-64</v>
      </c>
      <c r="AH211">
        <f>IF(טבלה2[[#This Row],[מספר ספרות]]=7,3,2)</f>
        <v>3</v>
      </c>
      <c r="AI211">
        <f>IF(טבלה2[[#This Row],[מספר ספרות]]=7,2,3)</f>
        <v>2</v>
      </c>
    </row>
    <row r="212" spans="17:35" x14ac:dyDescent="0.25">
      <c r="Q212">
        <v>8696759</v>
      </c>
      <c r="R212">
        <v>588</v>
      </c>
      <c r="S212" t="s">
        <v>111</v>
      </c>
      <c r="T212" t="s">
        <v>112</v>
      </c>
      <c r="U212" t="s">
        <v>113</v>
      </c>
      <c r="W212">
        <v>2006</v>
      </c>
      <c r="X212" s="1">
        <f>2025-טבלה2[[#This Row],[שנת יצור]]</f>
        <v>19</v>
      </c>
      <c r="Y212" s="39">
        <v>45439</v>
      </c>
      <c r="Z212" s="39">
        <v>45786</v>
      </c>
      <c r="AA212" t="s">
        <v>118</v>
      </c>
      <c r="AB212" t="s">
        <v>115</v>
      </c>
      <c r="AC212" s="1">
        <f>LEN(טבלה2[[#This Row],[מספר רכב]])</f>
        <v>7</v>
      </c>
      <c r="AD212" s="1" t="str">
        <f>RIGHT(טבלה2[[#This Row],[מספר רכב]],טבלה2[[#This Row],[ספרות בצדדים]])</f>
        <v>59</v>
      </c>
      <c r="AE212" s="1" t="str">
        <f>MID(טבלה2[[#This Row],[מספר רכב]],טבלה2[[#This Row],[ספרות בצדדים]]+1,טבלה2[[#This Row],[ספרות באמצע]])</f>
        <v>967</v>
      </c>
      <c r="AF212" s="1" t="str">
        <f>MID(טבלה2[[#This Row],[מספר רכב]],1,טבלה2[[#This Row],[ספרות בצדדים]])</f>
        <v>86</v>
      </c>
      <c r="AG212" s="1" t="str">
        <f>CONCATENATE(טבלה2[[#This Row],[חלק שמאלי]],"-",טבלה2[[#This Row],[אמצע]],"-",טבלה2[[#This Row],[חלק ימני]])</f>
        <v>86-967-59</v>
      </c>
      <c r="AH212">
        <f>IF(טבלה2[[#This Row],[מספר ספרות]]=7,3,2)</f>
        <v>3</v>
      </c>
      <c r="AI212">
        <f>IF(טבלה2[[#This Row],[מספר ספרות]]=7,2,3)</f>
        <v>2</v>
      </c>
    </row>
    <row r="213" spans="17:35" x14ac:dyDescent="0.25">
      <c r="Q213">
        <v>8500956</v>
      </c>
      <c r="R213">
        <v>588</v>
      </c>
      <c r="S213" t="s">
        <v>111</v>
      </c>
      <c r="T213" t="s">
        <v>112</v>
      </c>
      <c r="U213" t="s">
        <v>121</v>
      </c>
      <c r="W213">
        <v>2004</v>
      </c>
      <c r="X213" s="1">
        <f>2025-טבלה2[[#This Row],[שנת יצור]]</f>
        <v>21</v>
      </c>
      <c r="Y213" s="39">
        <v>45739</v>
      </c>
      <c r="Z213" s="39">
        <v>45915</v>
      </c>
      <c r="AA213" t="s">
        <v>118</v>
      </c>
      <c r="AB213" t="s">
        <v>115</v>
      </c>
      <c r="AC213" s="1">
        <f>LEN(טבלה2[[#This Row],[מספר רכב]])</f>
        <v>7</v>
      </c>
      <c r="AD213" s="1" t="str">
        <f>RIGHT(טבלה2[[#This Row],[מספר רכב]],טבלה2[[#This Row],[ספרות בצדדים]])</f>
        <v>56</v>
      </c>
      <c r="AE213" s="1" t="str">
        <f>MID(טבלה2[[#This Row],[מספר רכב]],טבלה2[[#This Row],[ספרות בצדדים]]+1,טבלה2[[#This Row],[ספרות באמצע]])</f>
        <v>009</v>
      </c>
      <c r="AF213" s="1" t="str">
        <f>MID(טבלה2[[#This Row],[מספר רכב]],1,טבלה2[[#This Row],[ספרות בצדדים]])</f>
        <v>85</v>
      </c>
      <c r="AG213" s="1" t="str">
        <f>CONCATENATE(טבלה2[[#This Row],[חלק שמאלי]],"-",טבלה2[[#This Row],[אמצע]],"-",טבלה2[[#This Row],[חלק ימני]])</f>
        <v>85-009-56</v>
      </c>
      <c r="AH213">
        <f>IF(טבלה2[[#This Row],[מספר ספרות]]=7,3,2)</f>
        <v>3</v>
      </c>
      <c r="AI213">
        <f>IF(טבלה2[[#This Row],[מספר ספרות]]=7,2,3)</f>
        <v>2</v>
      </c>
    </row>
    <row r="214" spans="17:35" x14ac:dyDescent="0.25">
      <c r="Q214">
        <v>4260961</v>
      </c>
      <c r="R214">
        <v>588</v>
      </c>
      <c r="S214" t="s">
        <v>111</v>
      </c>
      <c r="T214" t="s">
        <v>112</v>
      </c>
      <c r="U214" t="s">
        <v>121</v>
      </c>
      <c r="W214">
        <v>2007</v>
      </c>
      <c r="X214" s="1">
        <f>2025-טבלה2[[#This Row],[שנת יצור]]</f>
        <v>18</v>
      </c>
      <c r="Y214" s="39">
        <v>45615</v>
      </c>
      <c r="Z214" s="39">
        <v>45848</v>
      </c>
      <c r="AA214" t="s">
        <v>116</v>
      </c>
      <c r="AB214" t="s">
        <v>115</v>
      </c>
      <c r="AC214" s="1">
        <f>LEN(טבלה2[[#This Row],[מספר רכב]])</f>
        <v>7</v>
      </c>
      <c r="AD214" s="1" t="str">
        <f>RIGHT(טבלה2[[#This Row],[מספר רכב]],טבלה2[[#This Row],[ספרות בצדדים]])</f>
        <v>61</v>
      </c>
      <c r="AE214" s="1" t="str">
        <f>MID(טבלה2[[#This Row],[מספר רכב]],טבלה2[[#This Row],[ספרות בצדדים]]+1,טבלה2[[#This Row],[ספרות באמצע]])</f>
        <v>609</v>
      </c>
      <c r="AF214" s="1" t="str">
        <f>MID(טבלה2[[#This Row],[מספר רכב]],1,טבלה2[[#This Row],[ספרות בצדדים]])</f>
        <v>42</v>
      </c>
      <c r="AG214" s="1" t="str">
        <f>CONCATENATE(טבלה2[[#This Row],[חלק שמאלי]],"-",טבלה2[[#This Row],[אמצע]],"-",טבלה2[[#This Row],[חלק ימני]])</f>
        <v>42-609-61</v>
      </c>
      <c r="AH214">
        <f>IF(טבלה2[[#This Row],[מספר ספרות]]=7,3,2)</f>
        <v>3</v>
      </c>
      <c r="AI214">
        <f>IF(טבלה2[[#This Row],[מספר ספרות]]=7,2,3)</f>
        <v>2</v>
      </c>
    </row>
    <row r="215" spans="17:35" x14ac:dyDescent="0.25">
      <c r="Q215">
        <v>6344060</v>
      </c>
      <c r="R215">
        <v>588</v>
      </c>
      <c r="S215" t="s">
        <v>111</v>
      </c>
      <c r="T215" t="s">
        <v>112</v>
      </c>
      <c r="U215" t="s">
        <v>113</v>
      </c>
      <c r="W215">
        <v>2006</v>
      </c>
      <c r="X215" s="1">
        <f>2025-טבלה2[[#This Row],[שנת יצור]]</f>
        <v>19</v>
      </c>
      <c r="Y215" s="39">
        <v>45298</v>
      </c>
      <c r="Z215" s="39">
        <v>45715</v>
      </c>
      <c r="AA215" t="s">
        <v>120</v>
      </c>
      <c r="AB215" t="s">
        <v>115</v>
      </c>
      <c r="AC215" s="1">
        <f>LEN(טבלה2[[#This Row],[מספר רכב]])</f>
        <v>7</v>
      </c>
      <c r="AD215" s="1" t="str">
        <f>RIGHT(טבלה2[[#This Row],[מספר רכב]],טבלה2[[#This Row],[ספרות בצדדים]])</f>
        <v>60</v>
      </c>
      <c r="AE215" s="1" t="str">
        <f>MID(טבלה2[[#This Row],[מספר רכב]],טבלה2[[#This Row],[ספרות בצדדים]]+1,טבלה2[[#This Row],[ספרות באמצע]])</f>
        <v>440</v>
      </c>
      <c r="AF215" s="1" t="str">
        <f>MID(טבלה2[[#This Row],[מספר רכב]],1,טבלה2[[#This Row],[ספרות בצדדים]])</f>
        <v>63</v>
      </c>
      <c r="AG215" s="1" t="str">
        <f>CONCATENATE(טבלה2[[#This Row],[חלק שמאלי]],"-",טבלה2[[#This Row],[אמצע]],"-",טבלה2[[#This Row],[חלק ימני]])</f>
        <v>63-440-60</v>
      </c>
      <c r="AH215">
        <f>IF(טבלה2[[#This Row],[מספר ספרות]]=7,3,2)</f>
        <v>3</v>
      </c>
      <c r="AI215">
        <f>IF(טבלה2[[#This Row],[מספר ספרות]]=7,2,3)</f>
        <v>2</v>
      </c>
    </row>
    <row r="216" spans="17:35" x14ac:dyDescent="0.25">
      <c r="Q216">
        <v>6860264</v>
      </c>
      <c r="R216">
        <v>588</v>
      </c>
      <c r="S216" t="s">
        <v>111</v>
      </c>
      <c r="T216" t="s">
        <v>112</v>
      </c>
      <c r="U216" t="s">
        <v>113</v>
      </c>
      <c r="V216">
        <v>15</v>
      </c>
      <c r="W216">
        <v>2008</v>
      </c>
      <c r="X216" s="1">
        <f>2025-טבלה2[[#This Row],[שנת יצור]]</f>
        <v>17</v>
      </c>
      <c r="Y216" s="39">
        <v>45304</v>
      </c>
      <c r="Z216" s="39">
        <v>45578</v>
      </c>
      <c r="AA216" t="s">
        <v>116</v>
      </c>
      <c r="AB216" t="s">
        <v>117</v>
      </c>
      <c r="AC216" s="1">
        <f>LEN(טבלה2[[#This Row],[מספר רכב]])</f>
        <v>7</v>
      </c>
      <c r="AD216" s="1" t="str">
        <f>RIGHT(טבלה2[[#This Row],[מספר רכב]],טבלה2[[#This Row],[ספרות בצדדים]])</f>
        <v>64</v>
      </c>
      <c r="AE216" s="1" t="str">
        <f>MID(טבלה2[[#This Row],[מספר רכב]],טבלה2[[#This Row],[ספרות בצדדים]]+1,טבלה2[[#This Row],[ספרות באמצע]])</f>
        <v>602</v>
      </c>
      <c r="AF216" s="1" t="str">
        <f>MID(טבלה2[[#This Row],[מספר רכב]],1,טבלה2[[#This Row],[ספרות בצדדים]])</f>
        <v>68</v>
      </c>
      <c r="AG216" s="1" t="str">
        <f>CONCATENATE(טבלה2[[#This Row],[חלק שמאלי]],"-",טבלה2[[#This Row],[אמצע]],"-",טבלה2[[#This Row],[חלק ימני]])</f>
        <v>68-602-64</v>
      </c>
      <c r="AH216">
        <f>IF(טבלה2[[#This Row],[מספר ספרות]]=7,3,2)</f>
        <v>3</v>
      </c>
      <c r="AI216">
        <f>IF(טבלה2[[#This Row],[מספר ספרות]]=7,2,3)</f>
        <v>2</v>
      </c>
    </row>
    <row r="217" spans="17:35" x14ac:dyDescent="0.25">
      <c r="Q217">
        <v>6544665</v>
      </c>
      <c r="R217">
        <v>588</v>
      </c>
      <c r="S217" t="s">
        <v>111</v>
      </c>
      <c r="T217" t="s">
        <v>112</v>
      </c>
      <c r="U217" t="s">
        <v>113</v>
      </c>
      <c r="V217">
        <v>15</v>
      </c>
      <c r="W217">
        <v>2008</v>
      </c>
      <c r="X217" s="1">
        <f>2025-טבלה2[[#This Row],[שנת יצור]]</f>
        <v>17</v>
      </c>
      <c r="Y217" s="39">
        <v>45295</v>
      </c>
      <c r="Z217" s="39">
        <v>45481</v>
      </c>
      <c r="AA217" t="s">
        <v>118</v>
      </c>
      <c r="AB217" t="s">
        <v>117</v>
      </c>
      <c r="AC217" s="1">
        <f>LEN(טבלה2[[#This Row],[מספר רכב]])</f>
        <v>7</v>
      </c>
      <c r="AD217" s="1" t="str">
        <f>RIGHT(טבלה2[[#This Row],[מספר רכב]],טבלה2[[#This Row],[ספרות בצדדים]])</f>
        <v>65</v>
      </c>
      <c r="AE217" s="1" t="str">
        <f>MID(טבלה2[[#This Row],[מספר רכב]],טבלה2[[#This Row],[ספרות בצדדים]]+1,טבלה2[[#This Row],[ספרות באמצע]])</f>
        <v>446</v>
      </c>
      <c r="AF217" s="1" t="str">
        <f>MID(טבלה2[[#This Row],[מספר רכב]],1,טבלה2[[#This Row],[ספרות בצדדים]])</f>
        <v>65</v>
      </c>
      <c r="AG217" s="1" t="str">
        <f>CONCATENATE(טבלה2[[#This Row],[חלק שמאלי]],"-",טבלה2[[#This Row],[אמצע]],"-",טבלה2[[#This Row],[חלק ימני]])</f>
        <v>65-446-65</v>
      </c>
      <c r="AH217">
        <f>IF(טבלה2[[#This Row],[מספר ספרות]]=7,3,2)</f>
        <v>3</v>
      </c>
      <c r="AI217">
        <f>IF(טבלה2[[#This Row],[מספר ספרות]]=7,2,3)</f>
        <v>2</v>
      </c>
    </row>
    <row r="218" spans="17:35" x14ac:dyDescent="0.25">
      <c r="Q218">
        <v>5039614</v>
      </c>
      <c r="R218">
        <v>588</v>
      </c>
      <c r="S218" t="s">
        <v>111</v>
      </c>
      <c r="T218" t="s">
        <v>112</v>
      </c>
      <c r="U218" t="s">
        <v>113</v>
      </c>
      <c r="W218">
        <v>2006</v>
      </c>
      <c r="X218" s="1">
        <f>2025-טבלה2[[#This Row],[שנת יצור]]</f>
        <v>19</v>
      </c>
      <c r="Y218" s="39">
        <v>45383</v>
      </c>
      <c r="Z218" s="39">
        <v>45519</v>
      </c>
      <c r="AA218" t="s">
        <v>119</v>
      </c>
      <c r="AB218" t="s">
        <v>115</v>
      </c>
      <c r="AC218" s="1">
        <f>LEN(טבלה2[[#This Row],[מספר רכב]])</f>
        <v>7</v>
      </c>
      <c r="AD218" s="1" t="str">
        <f>RIGHT(טבלה2[[#This Row],[מספר רכב]],טבלה2[[#This Row],[ספרות בצדדים]])</f>
        <v>14</v>
      </c>
      <c r="AE218" s="1" t="str">
        <f>MID(טבלה2[[#This Row],[מספר רכב]],טבלה2[[#This Row],[ספרות בצדדים]]+1,טבלה2[[#This Row],[ספרות באמצע]])</f>
        <v>396</v>
      </c>
      <c r="AF218" s="1" t="str">
        <f>MID(טבלה2[[#This Row],[מספר רכב]],1,טבלה2[[#This Row],[ספרות בצדדים]])</f>
        <v>50</v>
      </c>
      <c r="AG218" s="1" t="str">
        <f>CONCATENATE(טבלה2[[#This Row],[חלק שמאלי]],"-",טבלה2[[#This Row],[אמצע]],"-",טבלה2[[#This Row],[חלק ימני]])</f>
        <v>50-396-14</v>
      </c>
      <c r="AH218">
        <f>IF(טבלה2[[#This Row],[מספר ספרות]]=7,3,2)</f>
        <v>3</v>
      </c>
      <c r="AI218">
        <f>IF(טבלה2[[#This Row],[מספר ספרות]]=7,2,3)</f>
        <v>2</v>
      </c>
    </row>
    <row r="219" spans="17:35" x14ac:dyDescent="0.25">
      <c r="Q219">
        <v>8019674</v>
      </c>
      <c r="R219">
        <v>885</v>
      </c>
      <c r="S219" t="s">
        <v>239</v>
      </c>
      <c r="T219" t="s">
        <v>303</v>
      </c>
      <c r="U219" t="s">
        <v>136</v>
      </c>
      <c r="V219">
        <v>15</v>
      </c>
      <c r="W219">
        <v>2011</v>
      </c>
      <c r="X219" s="1">
        <f>2025-טבלה2[[#This Row],[שנת יצור]]</f>
        <v>14</v>
      </c>
      <c r="Y219" s="39">
        <v>45492</v>
      </c>
      <c r="Z219" s="39">
        <v>45857</v>
      </c>
      <c r="AA219" t="s">
        <v>119</v>
      </c>
      <c r="AB219" t="s">
        <v>304</v>
      </c>
      <c r="AC219" s="1">
        <f>LEN(טבלה2[[#This Row],[מספר רכב]])</f>
        <v>7</v>
      </c>
      <c r="AD219" s="1" t="str">
        <f>RIGHT(טבלה2[[#This Row],[מספר רכב]],טבלה2[[#This Row],[ספרות בצדדים]])</f>
        <v>74</v>
      </c>
      <c r="AE219" s="1" t="str">
        <f>MID(טבלה2[[#This Row],[מספר רכב]],טבלה2[[#This Row],[ספרות בצדדים]]+1,טבלה2[[#This Row],[ספרות באמצע]])</f>
        <v>196</v>
      </c>
      <c r="AF219" s="1" t="str">
        <f>MID(טבלה2[[#This Row],[מספר רכב]],1,טבלה2[[#This Row],[ספרות בצדדים]])</f>
        <v>80</v>
      </c>
      <c r="AG219" s="1" t="str">
        <f>CONCATENATE(טבלה2[[#This Row],[חלק שמאלי]],"-",טבלה2[[#This Row],[אמצע]],"-",טבלה2[[#This Row],[חלק ימני]])</f>
        <v>80-196-74</v>
      </c>
      <c r="AH219">
        <f>IF(טבלה2[[#This Row],[מספר ספרות]]=7,3,2)</f>
        <v>3</v>
      </c>
      <c r="AI219">
        <f>IF(טבלה2[[#This Row],[מספר ספרות]]=7,2,3)</f>
        <v>2</v>
      </c>
    </row>
    <row r="220" spans="17:35" x14ac:dyDescent="0.25">
      <c r="Q220">
        <v>7957858</v>
      </c>
      <c r="R220">
        <v>413</v>
      </c>
      <c r="S220" t="s">
        <v>123</v>
      </c>
      <c r="T220" t="s">
        <v>124</v>
      </c>
      <c r="U220" t="s">
        <v>125</v>
      </c>
      <c r="W220">
        <v>2005</v>
      </c>
      <c r="X220" s="1">
        <f>2025-טבלה2[[#This Row],[שנת יצור]]</f>
        <v>20</v>
      </c>
      <c r="Y220" s="39">
        <v>45687</v>
      </c>
      <c r="Z220" s="39">
        <v>45942</v>
      </c>
      <c r="AA220" t="s">
        <v>133</v>
      </c>
      <c r="AB220" t="s">
        <v>127</v>
      </c>
      <c r="AC220" s="1">
        <f>LEN(טבלה2[[#This Row],[מספר רכב]])</f>
        <v>7</v>
      </c>
      <c r="AD220" s="1" t="str">
        <f>RIGHT(טבלה2[[#This Row],[מספר רכב]],טבלה2[[#This Row],[ספרות בצדדים]])</f>
        <v>58</v>
      </c>
      <c r="AE220" s="1" t="str">
        <f>MID(טבלה2[[#This Row],[מספר רכב]],טבלה2[[#This Row],[ספרות בצדדים]]+1,טבלה2[[#This Row],[ספרות באמצע]])</f>
        <v>578</v>
      </c>
      <c r="AF220" s="1" t="str">
        <f>MID(טבלה2[[#This Row],[מספר רכב]],1,טבלה2[[#This Row],[ספרות בצדדים]])</f>
        <v>79</v>
      </c>
      <c r="AG220" s="1" t="str">
        <f>CONCATENATE(טבלה2[[#This Row],[חלק שמאלי]],"-",טבלה2[[#This Row],[אמצע]],"-",טבלה2[[#This Row],[חלק ימני]])</f>
        <v>79-578-58</v>
      </c>
      <c r="AH220">
        <f>IF(טבלה2[[#This Row],[מספר ספרות]]=7,3,2)</f>
        <v>3</v>
      </c>
      <c r="AI220">
        <f>IF(טבלה2[[#This Row],[מספר ספרות]]=7,2,3)</f>
        <v>2</v>
      </c>
    </row>
    <row r="221" spans="17:35" x14ac:dyDescent="0.25">
      <c r="Q221">
        <v>7476414</v>
      </c>
      <c r="R221">
        <v>413</v>
      </c>
      <c r="S221" t="s">
        <v>123</v>
      </c>
      <c r="T221" t="s">
        <v>179</v>
      </c>
      <c r="U221" t="s">
        <v>158</v>
      </c>
      <c r="W221">
        <v>2006</v>
      </c>
      <c r="X221" s="1">
        <f>2025-טבלה2[[#This Row],[שנת יצור]]</f>
        <v>19</v>
      </c>
      <c r="Y221" s="39">
        <v>45174</v>
      </c>
      <c r="Z221" s="39">
        <v>45547</v>
      </c>
      <c r="AA221" t="s">
        <v>119</v>
      </c>
      <c r="AB221" t="s">
        <v>127</v>
      </c>
      <c r="AC221" s="1">
        <f>LEN(טבלה2[[#This Row],[מספר רכב]])</f>
        <v>7</v>
      </c>
      <c r="AD221" s="1" t="str">
        <f>RIGHT(טבלה2[[#This Row],[מספר רכב]],טבלה2[[#This Row],[ספרות בצדדים]])</f>
        <v>14</v>
      </c>
      <c r="AE221" s="1" t="str">
        <f>MID(טבלה2[[#This Row],[מספר רכב]],טבלה2[[#This Row],[ספרות בצדדים]]+1,טבלה2[[#This Row],[ספרות באמצע]])</f>
        <v>764</v>
      </c>
      <c r="AF221" s="1" t="str">
        <f>MID(טבלה2[[#This Row],[מספר רכב]],1,טבלה2[[#This Row],[ספרות בצדדים]])</f>
        <v>74</v>
      </c>
      <c r="AG221" s="1" t="str">
        <f>CONCATENATE(טבלה2[[#This Row],[חלק שמאלי]],"-",טבלה2[[#This Row],[אמצע]],"-",טבלה2[[#This Row],[חלק ימני]])</f>
        <v>74-764-14</v>
      </c>
      <c r="AH221">
        <f>IF(טבלה2[[#This Row],[מספר ספרות]]=7,3,2)</f>
        <v>3</v>
      </c>
      <c r="AI221">
        <f>IF(טבלה2[[#This Row],[מספר ספרות]]=7,2,3)</f>
        <v>2</v>
      </c>
    </row>
    <row r="222" spans="17:35" x14ac:dyDescent="0.25">
      <c r="Q222">
        <v>9333563</v>
      </c>
      <c r="R222">
        <v>114</v>
      </c>
      <c r="S222" t="s">
        <v>176</v>
      </c>
      <c r="T222">
        <v>221.15600000000001</v>
      </c>
      <c r="W222">
        <v>2008</v>
      </c>
      <c r="X222" s="1">
        <f>2025-טבלה2[[#This Row],[שנת יצור]]</f>
        <v>17</v>
      </c>
      <c r="Y222" s="39">
        <v>45685</v>
      </c>
      <c r="Z222" s="39">
        <v>45868</v>
      </c>
      <c r="AA222" t="s">
        <v>248</v>
      </c>
      <c r="AB222" t="s">
        <v>305</v>
      </c>
      <c r="AC222" s="1">
        <f>LEN(טבלה2[[#This Row],[מספר רכב]])</f>
        <v>7</v>
      </c>
      <c r="AD222" s="1" t="str">
        <f>RIGHT(טבלה2[[#This Row],[מספר רכב]],טבלה2[[#This Row],[ספרות בצדדים]])</f>
        <v>63</v>
      </c>
      <c r="AE222" s="1" t="str">
        <f>MID(טבלה2[[#This Row],[מספר רכב]],טבלה2[[#This Row],[ספרות בצדדים]]+1,טבלה2[[#This Row],[ספרות באמצע]])</f>
        <v>335</v>
      </c>
      <c r="AF222" s="1" t="str">
        <f>MID(טבלה2[[#This Row],[מספר רכב]],1,טבלה2[[#This Row],[ספרות בצדדים]])</f>
        <v>93</v>
      </c>
      <c r="AG222" s="1" t="str">
        <f>CONCATENATE(טבלה2[[#This Row],[חלק שמאלי]],"-",טבלה2[[#This Row],[אמצע]],"-",טבלה2[[#This Row],[חלק ימני]])</f>
        <v>93-335-63</v>
      </c>
      <c r="AH222">
        <f>IF(טבלה2[[#This Row],[מספר ספרות]]=7,3,2)</f>
        <v>3</v>
      </c>
      <c r="AI222">
        <f>IF(טבלה2[[#This Row],[מספר ספרות]]=7,2,3)</f>
        <v>2</v>
      </c>
    </row>
    <row r="223" spans="17:35" x14ac:dyDescent="0.25">
      <c r="Q223">
        <v>8888562</v>
      </c>
      <c r="R223">
        <v>156</v>
      </c>
      <c r="S223" t="s">
        <v>281</v>
      </c>
      <c r="T223" t="s">
        <v>306</v>
      </c>
      <c r="U223" t="s">
        <v>307</v>
      </c>
      <c r="W223">
        <v>2007</v>
      </c>
      <c r="X223" s="1">
        <f>2025-טבלה2[[#This Row],[שנת יצור]]</f>
        <v>18</v>
      </c>
      <c r="Y223" s="39">
        <v>45397</v>
      </c>
      <c r="Z223" s="39">
        <v>45727</v>
      </c>
      <c r="AA223" t="s">
        <v>190</v>
      </c>
      <c r="AB223" t="s">
        <v>308</v>
      </c>
      <c r="AC223" s="1">
        <f>LEN(טבלה2[[#This Row],[מספר רכב]])</f>
        <v>7</v>
      </c>
      <c r="AD223" s="1" t="str">
        <f>RIGHT(טבלה2[[#This Row],[מספר רכב]],טבלה2[[#This Row],[ספרות בצדדים]])</f>
        <v>62</v>
      </c>
      <c r="AE223" s="1" t="str">
        <f>MID(טבלה2[[#This Row],[מספר רכב]],טבלה2[[#This Row],[ספרות בצדדים]]+1,טבלה2[[#This Row],[ספרות באמצע]])</f>
        <v>885</v>
      </c>
      <c r="AF223" s="1" t="str">
        <f>MID(טבלה2[[#This Row],[מספר רכב]],1,טבלה2[[#This Row],[ספרות בצדדים]])</f>
        <v>88</v>
      </c>
      <c r="AG223" s="1" t="str">
        <f>CONCATENATE(טבלה2[[#This Row],[חלק שמאלי]],"-",טבלה2[[#This Row],[אמצע]],"-",טבלה2[[#This Row],[חלק ימני]])</f>
        <v>88-885-62</v>
      </c>
      <c r="AH223">
        <f>IF(טבלה2[[#This Row],[מספר ספרות]]=7,3,2)</f>
        <v>3</v>
      </c>
      <c r="AI223">
        <f>IF(טבלה2[[#This Row],[מספר ספרות]]=7,2,3)</f>
        <v>2</v>
      </c>
    </row>
    <row r="224" spans="17:35" x14ac:dyDescent="0.25">
      <c r="Q224">
        <v>2373965</v>
      </c>
      <c r="R224">
        <v>588</v>
      </c>
      <c r="S224" t="s">
        <v>111</v>
      </c>
      <c r="T224" t="s">
        <v>112</v>
      </c>
      <c r="U224" t="s">
        <v>113</v>
      </c>
      <c r="V224">
        <v>15</v>
      </c>
      <c r="W224">
        <v>2008</v>
      </c>
      <c r="X224" s="1">
        <f>2025-טבלה2[[#This Row],[שנת יצור]]</f>
        <v>17</v>
      </c>
      <c r="Y224" s="39">
        <v>45698</v>
      </c>
      <c r="Z224" s="39">
        <v>46034</v>
      </c>
      <c r="AA224" t="s">
        <v>116</v>
      </c>
      <c r="AB224" t="s">
        <v>117</v>
      </c>
      <c r="AC224" s="1">
        <f>LEN(טבלה2[[#This Row],[מספר רכב]])</f>
        <v>7</v>
      </c>
      <c r="AD224" s="1" t="str">
        <f>RIGHT(טבלה2[[#This Row],[מספר רכב]],טבלה2[[#This Row],[ספרות בצדדים]])</f>
        <v>65</v>
      </c>
      <c r="AE224" s="1" t="str">
        <f>MID(טבלה2[[#This Row],[מספר רכב]],טבלה2[[#This Row],[ספרות בצדדים]]+1,טבלה2[[#This Row],[ספרות באמצע]])</f>
        <v>739</v>
      </c>
      <c r="AF224" s="1" t="str">
        <f>MID(טבלה2[[#This Row],[מספר רכב]],1,טבלה2[[#This Row],[ספרות בצדדים]])</f>
        <v>23</v>
      </c>
      <c r="AG224" s="1" t="str">
        <f>CONCATENATE(טבלה2[[#This Row],[חלק שמאלי]],"-",טבלה2[[#This Row],[אמצע]],"-",טבלה2[[#This Row],[חלק ימני]])</f>
        <v>23-739-65</v>
      </c>
      <c r="AH224">
        <f>IF(טבלה2[[#This Row],[מספר ספרות]]=7,3,2)</f>
        <v>3</v>
      </c>
      <c r="AI224">
        <f>IF(טבלה2[[#This Row],[מספר ספרות]]=7,2,3)</f>
        <v>2</v>
      </c>
    </row>
    <row r="225" spans="17:35" x14ac:dyDescent="0.25">
      <c r="Q225">
        <v>7607562</v>
      </c>
      <c r="R225">
        <v>588</v>
      </c>
      <c r="S225" t="s">
        <v>111</v>
      </c>
      <c r="T225" t="s">
        <v>112</v>
      </c>
      <c r="U225" t="s">
        <v>113</v>
      </c>
      <c r="V225">
        <v>15</v>
      </c>
      <c r="W225">
        <v>2007</v>
      </c>
      <c r="X225" s="1">
        <f>2025-טבלה2[[#This Row],[שנת יצור]]</f>
        <v>18</v>
      </c>
      <c r="Y225" s="39">
        <v>45721</v>
      </c>
      <c r="Z225" s="39">
        <v>46085</v>
      </c>
      <c r="AA225" t="s">
        <v>120</v>
      </c>
      <c r="AB225" t="s">
        <v>117</v>
      </c>
      <c r="AC225" s="1">
        <f>LEN(טבלה2[[#This Row],[מספר רכב]])</f>
        <v>7</v>
      </c>
      <c r="AD225" s="1" t="str">
        <f>RIGHT(טבלה2[[#This Row],[מספר רכב]],טבלה2[[#This Row],[ספרות בצדדים]])</f>
        <v>62</v>
      </c>
      <c r="AE225" s="1" t="str">
        <f>MID(טבלה2[[#This Row],[מספר רכב]],טבלה2[[#This Row],[ספרות בצדדים]]+1,טבלה2[[#This Row],[ספרות באמצע]])</f>
        <v>075</v>
      </c>
      <c r="AF225" s="1" t="str">
        <f>MID(טבלה2[[#This Row],[מספר רכב]],1,טבלה2[[#This Row],[ספרות בצדדים]])</f>
        <v>76</v>
      </c>
      <c r="AG225" s="1" t="str">
        <f>CONCATENATE(טבלה2[[#This Row],[חלק שמאלי]],"-",טבלה2[[#This Row],[אמצע]],"-",טבלה2[[#This Row],[חלק ימני]])</f>
        <v>76-075-62</v>
      </c>
      <c r="AH225">
        <f>IF(טבלה2[[#This Row],[מספר ספרות]]=7,3,2)</f>
        <v>3</v>
      </c>
      <c r="AI225">
        <f>IF(טבלה2[[#This Row],[מספר ספרות]]=7,2,3)</f>
        <v>2</v>
      </c>
    </row>
    <row r="226" spans="17:35" x14ac:dyDescent="0.25">
      <c r="Q226">
        <v>3259759</v>
      </c>
      <c r="R226">
        <v>588</v>
      </c>
      <c r="S226" t="s">
        <v>111</v>
      </c>
      <c r="T226" t="s">
        <v>253</v>
      </c>
      <c r="U226" t="s">
        <v>188</v>
      </c>
      <c r="V226">
        <v>15</v>
      </c>
      <c r="W226">
        <v>2008</v>
      </c>
      <c r="X226" s="1">
        <f>2025-טבלה2[[#This Row],[שנת יצור]]</f>
        <v>17</v>
      </c>
      <c r="Y226" s="39">
        <v>45289</v>
      </c>
      <c r="Z226" s="39">
        <v>45620</v>
      </c>
      <c r="AA226" t="s">
        <v>119</v>
      </c>
      <c r="AB226" t="s">
        <v>115</v>
      </c>
      <c r="AC226" s="1">
        <f>LEN(טבלה2[[#This Row],[מספר רכב]])</f>
        <v>7</v>
      </c>
      <c r="AD226" s="1" t="str">
        <f>RIGHT(טבלה2[[#This Row],[מספר רכב]],טבלה2[[#This Row],[ספרות בצדדים]])</f>
        <v>59</v>
      </c>
      <c r="AE226" s="1" t="str">
        <f>MID(טבלה2[[#This Row],[מספר רכב]],טבלה2[[#This Row],[ספרות בצדדים]]+1,טבלה2[[#This Row],[ספרות באמצע]])</f>
        <v>597</v>
      </c>
      <c r="AF226" s="1" t="str">
        <f>MID(טבלה2[[#This Row],[מספר רכב]],1,טבלה2[[#This Row],[ספרות בצדדים]])</f>
        <v>32</v>
      </c>
      <c r="AG226" s="1" t="str">
        <f>CONCATENATE(טבלה2[[#This Row],[חלק שמאלי]],"-",טבלה2[[#This Row],[אמצע]],"-",טבלה2[[#This Row],[חלק ימני]])</f>
        <v>32-597-59</v>
      </c>
      <c r="AH226">
        <f>IF(טבלה2[[#This Row],[מספר ספרות]]=7,3,2)</f>
        <v>3</v>
      </c>
      <c r="AI226">
        <f>IF(טבלה2[[#This Row],[מספר ספרות]]=7,2,3)</f>
        <v>2</v>
      </c>
    </row>
    <row r="227" spans="17:35" x14ac:dyDescent="0.25">
      <c r="Q227">
        <v>4411469</v>
      </c>
      <c r="R227">
        <v>588</v>
      </c>
      <c r="S227" t="s">
        <v>111</v>
      </c>
      <c r="T227" t="s">
        <v>129</v>
      </c>
      <c r="U227" t="s">
        <v>130</v>
      </c>
      <c r="V227">
        <v>15</v>
      </c>
      <c r="W227">
        <v>2009</v>
      </c>
      <c r="X227" s="1">
        <f>2025-טבלה2[[#This Row],[שנת יצור]]</f>
        <v>16</v>
      </c>
      <c r="Y227" s="39">
        <v>45622</v>
      </c>
      <c r="Z227" s="39">
        <v>45984</v>
      </c>
      <c r="AA227" t="s">
        <v>128</v>
      </c>
      <c r="AB227" t="s">
        <v>131</v>
      </c>
      <c r="AC227" s="1">
        <f>LEN(טבלה2[[#This Row],[מספר רכב]])</f>
        <v>7</v>
      </c>
      <c r="AD227" s="1" t="str">
        <f>RIGHT(טבלה2[[#This Row],[מספר רכב]],טבלה2[[#This Row],[ספרות בצדדים]])</f>
        <v>69</v>
      </c>
      <c r="AE227" s="1" t="str">
        <f>MID(טבלה2[[#This Row],[מספר רכב]],טבלה2[[#This Row],[ספרות בצדדים]]+1,טבלה2[[#This Row],[ספרות באמצע]])</f>
        <v>114</v>
      </c>
      <c r="AF227" s="1" t="str">
        <f>MID(טבלה2[[#This Row],[מספר רכב]],1,טבלה2[[#This Row],[ספרות בצדדים]])</f>
        <v>44</v>
      </c>
      <c r="AG227" s="1" t="str">
        <f>CONCATENATE(טבלה2[[#This Row],[חלק שמאלי]],"-",טבלה2[[#This Row],[אמצע]],"-",טבלה2[[#This Row],[חלק ימני]])</f>
        <v>44-114-69</v>
      </c>
      <c r="AH227">
        <f>IF(טבלה2[[#This Row],[מספר ספרות]]=7,3,2)</f>
        <v>3</v>
      </c>
      <c r="AI227">
        <f>IF(טבלה2[[#This Row],[מספר ספרות]]=7,2,3)</f>
        <v>2</v>
      </c>
    </row>
    <row r="228" spans="17:35" x14ac:dyDescent="0.25">
      <c r="Q228">
        <v>7382563</v>
      </c>
      <c r="R228">
        <v>413</v>
      </c>
      <c r="S228" t="s">
        <v>123</v>
      </c>
      <c r="T228" t="s">
        <v>180</v>
      </c>
      <c r="U228" t="s">
        <v>125</v>
      </c>
      <c r="V228">
        <v>15</v>
      </c>
      <c r="W228">
        <v>2008</v>
      </c>
      <c r="X228" s="1">
        <f>2025-טבלה2[[#This Row],[שנת יצור]]</f>
        <v>17</v>
      </c>
      <c r="Y228" s="39">
        <v>45448</v>
      </c>
      <c r="Z228" s="39">
        <v>45820</v>
      </c>
      <c r="AA228" t="s">
        <v>119</v>
      </c>
      <c r="AB228" t="s">
        <v>127</v>
      </c>
      <c r="AC228" s="1">
        <f>LEN(טבלה2[[#This Row],[מספר רכב]])</f>
        <v>7</v>
      </c>
      <c r="AD228" s="1" t="str">
        <f>RIGHT(טבלה2[[#This Row],[מספר רכב]],טבלה2[[#This Row],[ספרות בצדדים]])</f>
        <v>63</v>
      </c>
      <c r="AE228" s="1" t="str">
        <f>MID(טבלה2[[#This Row],[מספר רכב]],טבלה2[[#This Row],[ספרות בצדדים]]+1,טבלה2[[#This Row],[ספרות באמצע]])</f>
        <v>825</v>
      </c>
      <c r="AF228" s="1" t="str">
        <f>MID(טבלה2[[#This Row],[מספר רכב]],1,טבלה2[[#This Row],[ספרות בצדדים]])</f>
        <v>73</v>
      </c>
      <c r="AG228" s="1" t="str">
        <f>CONCATENATE(טבלה2[[#This Row],[חלק שמאלי]],"-",טבלה2[[#This Row],[אמצע]],"-",טבלה2[[#This Row],[חלק ימני]])</f>
        <v>73-825-63</v>
      </c>
      <c r="AH228">
        <f>IF(טבלה2[[#This Row],[מספר ספרות]]=7,3,2)</f>
        <v>3</v>
      </c>
      <c r="AI228">
        <f>IF(טבלה2[[#This Row],[מספר ספרות]]=7,2,3)</f>
        <v>2</v>
      </c>
    </row>
    <row r="229" spans="17:35" x14ac:dyDescent="0.25">
      <c r="Q229">
        <v>1684267</v>
      </c>
      <c r="R229">
        <v>737</v>
      </c>
      <c r="S229" t="s">
        <v>309</v>
      </c>
      <c r="T229" t="s">
        <v>310</v>
      </c>
      <c r="U229" t="s">
        <v>113</v>
      </c>
      <c r="V229">
        <v>15</v>
      </c>
      <c r="W229">
        <v>2010</v>
      </c>
      <c r="X229" s="1">
        <f>2025-טבלה2[[#This Row],[שנת יצור]]</f>
        <v>15</v>
      </c>
      <c r="Y229" s="39">
        <v>45333</v>
      </c>
      <c r="Z229" s="39">
        <v>45625</v>
      </c>
      <c r="AA229" t="s">
        <v>119</v>
      </c>
      <c r="AB229" t="s">
        <v>311</v>
      </c>
      <c r="AC229" s="1">
        <f>LEN(טבלה2[[#This Row],[מספר רכב]])</f>
        <v>7</v>
      </c>
      <c r="AD229" s="1" t="str">
        <f>RIGHT(טבלה2[[#This Row],[מספר רכב]],טבלה2[[#This Row],[ספרות בצדדים]])</f>
        <v>67</v>
      </c>
      <c r="AE229" s="1" t="str">
        <f>MID(טבלה2[[#This Row],[מספר רכב]],טבלה2[[#This Row],[ספרות בצדדים]]+1,טבלה2[[#This Row],[ספרות באמצע]])</f>
        <v>842</v>
      </c>
      <c r="AF229" s="1" t="str">
        <f>MID(טבלה2[[#This Row],[מספר רכב]],1,טבלה2[[#This Row],[ספרות בצדדים]])</f>
        <v>16</v>
      </c>
      <c r="AG229" s="1" t="str">
        <f>CONCATENATE(טבלה2[[#This Row],[חלק שמאלי]],"-",טבלה2[[#This Row],[אמצע]],"-",טבלה2[[#This Row],[חלק ימני]])</f>
        <v>16-842-67</v>
      </c>
      <c r="AH229">
        <f>IF(טבלה2[[#This Row],[מספר ספרות]]=7,3,2)</f>
        <v>3</v>
      </c>
      <c r="AI229">
        <f>IF(טבלה2[[#This Row],[מספר ספרות]]=7,2,3)</f>
        <v>2</v>
      </c>
    </row>
    <row r="230" spans="17:35" x14ac:dyDescent="0.25">
      <c r="Q230">
        <v>3479073</v>
      </c>
      <c r="R230">
        <v>899</v>
      </c>
      <c r="S230" t="s">
        <v>312</v>
      </c>
      <c r="T230" t="s">
        <v>313</v>
      </c>
      <c r="U230" t="s">
        <v>314</v>
      </c>
      <c r="V230">
        <v>15</v>
      </c>
      <c r="W230">
        <v>2010</v>
      </c>
      <c r="X230" s="1">
        <f>2025-טבלה2[[#This Row],[שנת יצור]]</f>
        <v>15</v>
      </c>
      <c r="Y230" s="39">
        <v>45531</v>
      </c>
      <c r="Z230" s="39">
        <v>45827</v>
      </c>
      <c r="AA230" t="s">
        <v>156</v>
      </c>
      <c r="AB230" t="s">
        <v>271</v>
      </c>
      <c r="AC230" s="1">
        <f>LEN(טבלה2[[#This Row],[מספר רכב]])</f>
        <v>7</v>
      </c>
      <c r="AD230" s="1" t="str">
        <f>RIGHT(טבלה2[[#This Row],[מספר רכב]],טבלה2[[#This Row],[ספרות בצדדים]])</f>
        <v>73</v>
      </c>
      <c r="AE230" s="1" t="str">
        <f>MID(טבלה2[[#This Row],[מספר רכב]],טבלה2[[#This Row],[ספרות בצדדים]]+1,טבלה2[[#This Row],[ספרות באמצע]])</f>
        <v>790</v>
      </c>
      <c r="AF230" s="1" t="str">
        <f>MID(טבלה2[[#This Row],[מספר רכב]],1,טבלה2[[#This Row],[ספרות בצדדים]])</f>
        <v>34</v>
      </c>
      <c r="AG230" s="1" t="str">
        <f>CONCATENATE(טבלה2[[#This Row],[חלק שמאלי]],"-",טבלה2[[#This Row],[אמצע]],"-",טבלה2[[#This Row],[חלק ימני]])</f>
        <v>34-790-73</v>
      </c>
      <c r="AH230">
        <f>IF(טבלה2[[#This Row],[מספר ספרות]]=7,3,2)</f>
        <v>3</v>
      </c>
      <c r="AI230">
        <f>IF(טבלה2[[#This Row],[מספר ספרות]]=7,2,3)</f>
        <v>2</v>
      </c>
    </row>
    <row r="231" spans="17:35" x14ac:dyDescent="0.25">
      <c r="Q231">
        <v>2027363</v>
      </c>
      <c r="R231">
        <v>845</v>
      </c>
      <c r="S231" t="s">
        <v>226</v>
      </c>
      <c r="T231" t="s">
        <v>315</v>
      </c>
      <c r="U231" t="s">
        <v>183</v>
      </c>
      <c r="W231">
        <v>2008</v>
      </c>
      <c r="X231" s="1">
        <f>2025-טבלה2[[#This Row],[שנת יצור]]</f>
        <v>17</v>
      </c>
      <c r="Y231" s="39">
        <v>45442</v>
      </c>
      <c r="Z231" s="39">
        <v>45777</v>
      </c>
      <c r="AA231" t="s">
        <v>116</v>
      </c>
      <c r="AB231" t="s">
        <v>230</v>
      </c>
      <c r="AC231" s="1">
        <f>LEN(טבלה2[[#This Row],[מספר רכב]])</f>
        <v>7</v>
      </c>
      <c r="AD231" s="1" t="str">
        <f>RIGHT(טבלה2[[#This Row],[מספר רכב]],טבלה2[[#This Row],[ספרות בצדדים]])</f>
        <v>63</v>
      </c>
      <c r="AE231" s="1" t="str">
        <f>MID(טבלה2[[#This Row],[מספר רכב]],טבלה2[[#This Row],[ספרות בצדדים]]+1,טבלה2[[#This Row],[ספרות באמצע]])</f>
        <v>273</v>
      </c>
      <c r="AF231" s="1" t="str">
        <f>MID(טבלה2[[#This Row],[מספר רכב]],1,טבלה2[[#This Row],[ספרות בצדדים]])</f>
        <v>20</v>
      </c>
      <c r="AG231" s="1" t="str">
        <f>CONCATENATE(טבלה2[[#This Row],[חלק שמאלי]],"-",טבלה2[[#This Row],[אמצע]],"-",טבלה2[[#This Row],[חלק ימני]])</f>
        <v>20-273-63</v>
      </c>
      <c r="AH231">
        <f>IF(טבלה2[[#This Row],[מספר ספרות]]=7,3,2)</f>
        <v>3</v>
      </c>
      <c r="AI231">
        <f>IF(טבלה2[[#This Row],[מספר ספרות]]=7,2,3)</f>
        <v>2</v>
      </c>
    </row>
    <row r="232" spans="17:35" x14ac:dyDescent="0.25">
      <c r="Q232">
        <v>3715469</v>
      </c>
      <c r="R232">
        <v>588</v>
      </c>
      <c r="S232" t="s">
        <v>111</v>
      </c>
      <c r="T232" t="s">
        <v>164</v>
      </c>
      <c r="U232" t="s">
        <v>113</v>
      </c>
      <c r="V232">
        <v>15</v>
      </c>
      <c r="W232">
        <v>2009</v>
      </c>
      <c r="X232" s="1">
        <f>2025-טבלה2[[#This Row],[שנת יצור]]</f>
        <v>16</v>
      </c>
      <c r="Y232" s="39">
        <v>45566</v>
      </c>
      <c r="Z232" s="39">
        <v>45923</v>
      </c>
      <c r="AA232" t="s">
        <v>118</v>
      </c>
      <c r="AB232" t="s">
        <v>117</v>
      </c>
      <c r="AC232" s="1">
        <f>LEN(טבלה2[[#This Row],[מספר רכב]])</f>
        <v>7</v>
      </c>
      <c r="AD232" s="1" t="str">
        <f>RIGHT(טבלה2[[#This Row],[מספר רכב]],טבלה2[[#This Row],[ספרות בצדדים]])</f>
        <v>69</v>
      </c>
      <c r="AE232" s="1" t="str">
        <f>MID(טבלה2[[#This Row],[מספר רכב]],טבלה2[[#This Row],[ספרות בצדדים]]+1,טבלה2[[#This Row],[ספרות באמצע]])</f>
        <v>154</v>
      </c>
      <c r="AF232" s="1" t="str">
        <f>MID(טבלה2[[#This Row],[מספר רכב]],1,טבלה2[[#This Row],[ספרות בצדדים]])</f>
        <v>37</v>
      </c>
      <c r="AG232" s="1" t="str">
        <f>CONCATENATE(טבלה2[[#This Row],[חלק שמאלי]],"-",טבלה2[[#This Row],[אמצע]],"-",טבלה2[[#This Row],[חלק ימני]])</f>
        <v>37-154-69</v>
      </c>
      <c r="AH232">
        <f>IF(טבלה2[[#This Row],[מספר ספרות]]=7,3,2)</f>
        <v>3</v>
      </c>
      <c r="AI232">
        <f>IF(טבלה2[[#This Row],[מספר ספרות]]=7,2,3)</f>
        <v>2</v>
      </c>
    </row>
    <row r="233" spans="17:35" x14ac:dyDescent="0.25">
      <c r="Q233">
        <v>4352767</v>
      </c>
      <c r="R233">
        <v>281</v>
      </c>
      <c r="S233" t="s">
        <v>292</v>
      </c>
      <c r="T233" t="s">
        <v>316</v>
      </c>
      <c r="U233" t="s">
        <v>294</v>
      </c>
      <c r="V233">
        <v>15</v>
      </c>
      <c r="W233">
        <v>2008</v>
      </c>
      <c r="X233" s="1">
        <f>2025-טבלה2[[#This Row],[שנת יצור]]</f>
        <v>17</v>
      </c>
      <c r="Y233" s="39">
        <v>45710</v>
      </c>
      <c r="Z233" s="39">
        <v>46093</v>
      </c>
      <c r="AA233" t="s">
        <v>133</v>
      </c>
      <c r="AB233" t="s">
        <v>317</v>
      </c>
      <c r="AC233" s="1">
        <f>LEN(טבלה2[[#This Row],[מספר רכב]])</f>
        <v>7</v>
      </c>
      <c r="AD233" s="1" t="str">
        <f>RIGHT(טבלה2[[#This Row],[מספר רכב]],טבלה2[[#This Row],[ספרות בצדדים]])</f>
        <v>67</v>
      </c>
      <c r="AE233" s="1" t="str">
        <f>MID(טבלה2[[#This Row],[מספר רכב]],טבלה2[[#This Row],[ספרות בצדדים]]+1,טבלה2[[#This Row],[ספרות באמצע]])</f>
        <v>527</v>
      </c>
      <c r="AF233" s="1" t="str">
        <f>MID(טבלה2[[#This Row],[מספר רכב]],1,טבלה2[[#This Row],[ספרות בצדדים]])</f>
        <v>43</v>
      </c>
      <c r="AG233" s="1" t="str">
        <f>CONCATENATE(טבלה2[[#This Row],[חלק שמאלי]],"-",טבלה2[[#This Row],[אמצע]],"-",טבלה2[[#This Row],[חלק ימני]])</f>
        <v>43-527-67</v>
      </c>
      <c r="AH233">
        <f>IF(טבלה2[[#This Row],[מספר ספרות]]=7,3,2)</f>
        <v>3</v>
      </c>
      <c r="AI233">
        <f>IF(טבלה2[[#This Row],[מספר ספרות]]=7,2,3)</f>
        <v>2</v>
      </c>
    </row>
    <row r="234" spans="17:35" x14ac:dyDescent="0.25">
      <c r="Q234">
        <v>8243162</v>
      </c>
      <c r="R234">
        <v>588</v>
      </c>
      <c r="S234" t="s">
        <v>111</v>
      </c>
      <c r="T234" t="s">
        <v>112</v>
      </c>
      <c r="U234" t="s">
        <v>113</v>
      </c>
      <c r="V234">
        <v>15</v>
      </c>
      <c r="W234">
        <v>2008</v>
      </c>
      <c r="X234" s="1">
        <f>2025-טבלה2[[#This Row],[שנת יצור]]</f>
        <v>17</v>
      </c>
      <c r="Y234" s="39">
        <v>45692</v>
      </c>
      <c r="Z234" s="39">
        <v>45779</v>
      </c>
      <c r="AA234" t="s">
        <v>116</v>
      </c>
      <c r="AB234" t="s">
        <v>117</v>
      </c>
      <c r="AC234" s="1">
        <f>LEN(טבלה2[[#This Row],[מספר רכב]])</f>
        <v>7</v>
      </c>
      <c r="AD234" s="1" t="str">
        <f>RIGHT(טבלה2[[#This Row],[מספר רכב]],טבלה2[[#This Row],[ספרות בצדדים]])</f>
        <v>62</v>
      </c>
      <c r="AE234" s="1" t="str">
        <f>MID(טבלה2[[#This Row],[מספר רכב]],טבלה2[[#This Row],[ספרות בצדדים]]+1,טבלה2[[#This Row],[ספרות באמצע]])</f>
        <v>431</v>
      </c>
      <c r="AF234" s="1" t="str">
        <f>MID(טבלה2[[#This Row],[מספר רכב]],1,טבלה2[[#This Row],[ספרות בצדדים]])</f>
        <v>82</v>
      </c>
      <c r="AG234" s="1" t="str">
        <f>CONCATENATE(טבלה2[[#This Row],[חלק שמאלי]],"-",טבלה2[[#This Row],[אמצע]],"-",טבלה2[[#This Row],[חלק ימני]])</f>
        <v>82-431-62</v>
      </c>
      <c r="AH234">
        <f>IF(טבלה2[[#This Row],[מספר ספרות]]=7,3,2)</f>
        <v>3</v>
      </c>
      <c r="AI234">
        <f>IF(טבלה2[[#This Row],[מספר ספרות]]=7,2,3)</f>
        <v>2</v>
      </c>
    </row>
    <row r="235" spans="17:35" x14ac:dyDescent="0.25">
      <c r="Q235">
        <v>1772663</v>
      </c>
      <c r="R235">
        <v>413</v>
      </c>
      <c r="S235" t="s">
        <v>123</v>
      </c>
      <c r="T235" t="s">
        <v>318</v>
      </c>
      <c r="U235" t="s">
        <v>130</v>
      </c>
      <c r="V235">
        <v>15</v>
      </c>
      <c r="W235">
        <v>2008</v>
      </c>
      <c r="X235" s="1">
        <f>2025-טבלה2[[#This Row],[שנת יצור]]</f>
        <v>17</v>
      </c>
      <c r="Y235" s="39">
        <v>45440</v>
      </c>
      <c r="Z235" s="39">
        <v>45805</v>
      </c>
      <c r="AA235" t="s">
        <v>156</v>
      </c>
      <c r="AB235" t="s">
        <v>319</v>
      </c>
      <c r="AC235" s="1">
        <f>LEN(טבלה2[[#This Row],[מספר רכב]])</f>
        <v>7</v>
      </c>
      <c r="AD235" s="1" t="str">
        <f>RIGHT(טבלה2[[#This Row],[מספר רכב]],טבלה2[[#This Row],[ספרות בצדדים]])</f>
        <v>63</v>
      </c>
      <c r="AE235" s="1" t="str">
        <f>MID(טבלה2[[#This Row],[מספר רכב]],טבלה2[[#This Row],[ספרות בצדדים]]+1,טבלה2[[#This Row],[ספרות באמצע]])</f>
        <v>726</v>
      </c>
      <c r="AF235" s="1" t="str">
        <f>MID(טבלה2[[#This Row],[מספר רכב]],1,טבלה2[[#This Row],[ספרות בצדדים]])</f>
        <v>17</v>
      </c>
      <c r="AG235" s="1" t="str">
        <f>CONCATENATE(טבלה2[[#This Row],[חלק שמאלי]],"-",טבלה2[[#This Row],[אמצע]],"-",טבלה2[[#This Row],[חלק ימני]])</f>
        <v>17-726-63</v>
      </c>
      <c r="AH235">
        <f>IF(טבלה2[[#This Row],[מספר ספרות]]=7,3,2)</f>
        <v>3</v>
      </c>
      <c r="AI235">
        <f>IF(טבלה2[[#This Row],[מספר ספרות]]=7,2,3)</f>
        <v>2</v>
      </c>
    </row>
    <row r="236" spans="17:35" x14ac:dyDescent="0.25">
      <c r="Q236">
        <v>6393560</v>
      </c>
      <c r="R236">
        <v>588</v>
      </c>
      <c r="S236" t="s">
        <v>111</v>
      </c>
      <c r="T236" t="s">
        <v>112</v>
      </c>
      <c r="U236" t="s">
        <v>113</v>
      </c>
      <c r="W236">
        <v>2006</v>
      </c>
      <c r="X236" s="1">
        <f>2025-טבלה2[[#This Row],[שנת יצור]]</f>
        <v>19</v>
      </c>
      <c r="Y236" s="39">
        <v>45753</v>
      </c>
      <c r="Z236" s="39">
        <v>46080</v>
      </c>
      <c r="AA236" t="s">
        <v>118</v>
      </c>
      <c r="AB236" t="s">
        <v>115</v>
      </c>
      <c r="AC236" s="1">
        <f>LEN(טבלה2[[#This Row],[מספר רכב]])</f>
        <v>7</v>
      </c>
      <c r="AD236" s="1" t="str">
        <f>RIGHT(טבלה2[[#This Row],[מספר רכב]],טבלה2[[#This Row],[ספרות בצדדים]])</f>
        <v>60</v>
      </c>
      <c r="AE236" s="1" t="str">
        <f>MID(טבלה2[[#This Row],[מספר רכב]],טבלה2[[#This Row],[ספרות בצדדים]]+1,טבלה2[[#This Row],[ספרות באמצע]])</f>
        <v>935</v>
      </c>
      <c r="AF236" s="1" t="str">
        <f>MID(טבלה2[[#This Row],[מספר רכב]],1,טבלה2[[#This Row],[ספרות בצדדים]])</f>
        <v>63</v>
      </c>
      <c r="AG236" s="1" t="str">
        <f>CONCATENATE(טבלה2[[#This Row],[חלק שמאלי]],"-",טבלה2[[#This Row],[אמצע]],"-",טבלה2[[#This Row],[חלק ימני]])</f>
        <v>63-935-60</v>
      </c>
      <c r="AH236">
        <f>IF(טבלה2[[#This Row],[מספר ספרות]]=7,3,2)</f>
        <v>3</v>
      </c>
      <c r="AI236">
        <f>IF(טבלה2[[#This Row],[מספר ספרות]]=7,2,3)</f>
        <v>2</v>
      </c>
    </row>
    <row r="237" spans="17:35" x14ac:dyDescent="0.25">
      <c r="Q237">
        <v>6700616</v>
      </c>
      <c r="R237">
        <v>588</v>
      </c>
      <c r="S237" t="s">
        <v>111</v>
      </c>
      <c r="T237" t="s">
        <v>112</v>
      </c>
      <c r="U237" t="s">
        <v>113</v>
      </c>
      <c r="W237">
        <v>2005</v>
      </c>
      <c r="X237" s="1">
        <f>2025-טבלה2[[#This Row],[שנת יצור]]</f>
        <v>20</v>
      </c>
      <c r="Y237" s="39">
        <v>45499</v>
      </c>
      <c r="Z237" s="39">
        <v>45829</v>
      </c>
      <c r="AA237" t="s">
        <v>116</v>
      </c>
      <c r="AB237" t="s">
        <v>115</v>
      </c>
      <c r="AC237" s="1">
        <f>LEN(טבלה2[[#This Row],[מספר רכב]])</f>
        <v>7</v>
      </c>
      <c r="AD237" s="1" t="str">
        <f>RIGHT(טבלה2[[#This Row],[מספר רכב]],טבלה2[[#This Row],[ספרות בצדדים]])</f>
        <v>16</v>
      </c>
      <c r="AE237" s="1" t="str">
        <f>MID(טבלה2[[#This Row],[מספר רכב]],טבלה2[[#This Row],[ספרות בצדדים]]+1,טבלה2[[#This Row],[ספרות באמצע]])</f>
        <v>006</v>
      </c>
      <c r="AF237" s="1" t="str">
        <f>MID(טבלה2[[#This Row],[מספר רכב]],1,טבלה2[[#This Row],[ספרות בצדדים]])</f>
        <v>67</v>
      </c>
      <c r="AG237" s="1" t="str">
        <f>CONCATENATE(טבלה2[[#This Row],[חלק שמאלי]],"-",טבלה2[[#This Row],[אמצע]],"-",טבלה2[[#This Row],[חלק ימני]])</f>
        <v>67-006-16</v>
      </c>
      <c r="AH237">
        <f>IF(טבלה2[[#This Row],[מספר ספרות]]=7,3,2)</f>
        <v>3</v>
      </c>
      <c r="AI237">
        <f>IF(טבלה2[[#This Row],[מספר ספרות]]=7,2,3)</f>
        <v>2</v>
      </c>
    </row>
    <row r="238" spans="17:35" x14ac:dyDescent="0.25">
      <c r="Q238">
        <v>7177674</v>
      </c>
      <c r="R238">
        <v>885</v>
      </c>
      <c r="S238" t="s">
        <v>239</v>
      </c>
      <c r="T238" t="s">
        <v>240</v>
      </c>
      <c r="U238" t="s">
        <v>151</v>
      </c>
      <c r="V238">
        <v>15</v>
      </c>
      <c r="W238">
        <v>2011</v>
      </c>
      <c r="X238" s="1">
        <f>2025-טבלה2[[#This Row],[שנת יצור]]</f>
        <v>14</v>
      </c>
      <c r="Y238" s="39">
        <v>45693</v>
      </c>
      <c r="Z238" s="39">
        <v>46055</v>
      </c>
      <c r="AA238" t="s">
        <v>119</v>
      </c>
      <c r="AB238" t="s">
        <v>241</v>
      </c>
      <c r="AC238" s="1">
        <f>LEN(טבלה2[[#This Row],[מספר רכב]])</f>
        <v>7</v>
      </c>
      <c r="AD238" s="1" t="str">
        <f>RIGHT(טבלה2[[#This Row],[מספר רכב]],טבלה2[[#This Row],[ספרות בצדדים]])</f>
        <v>74</v>
      </c>
      <c r="AE238" s="1" t="str">
        <f>MID(טבלה2[[#This Row],[מספר רכב]],טבלה2[[#This Row],[ספרות בצדדים]]+1,טבלה2[[#This Row],[ספרות באמצע]])</f>
        <v>776</v>
      </c>
      <c r="AF238" s="1" t="str">
        <f>MID(טבלה2[[#This Row],[מספר רכב]],1,טבלה2[[#This Row],[ספרות בצדדים]])</f>
        <v>71</v>
      </c>
      <c r="AG238" s="1" t="str">
        <f>CONCATENATE(טבלה2[[#This Row],[חלק שמאלי]],"-",טבלה2[[#This Row],[אמצע]],"-",טבלה2[[#This Row],[חלק ימני]])</f>
        <v>71-776-74</v>
      </c>
      <c r="AH238">
        <f>IF(טבלה2[[#This Row],[מספר ספרות]]=7,3,2)</f>
        <v>3</v>
      </c>
      <c r="AI238">
        <f>IF(טבלה2[[#This Row],[מספר ספרות]]=7,2,3)</f>
        <v>2</v>
      </c>
    </row>
    <row r="239" spans="17:35" x14ac:dyDescent="0.25">
      <c r="Q239">
        <v>6148563</v>
      </c>
      <c r="R239">
        <v>312</v>
      </c>
      <c r="S239" t="s">
        <v>153</v>
      </c>
      <c r="T239" t="s">
        <v>320</v>
      </c>
      <c r="U239" t="s">
        <v>278</v>
      </c>
      <c r="W239">
        <v>2007</v>
      </c>
      <c r="X239" s="1">
        <f>2025-טבלה2[[#This Row],[שנת יצור]]</f>
        <v>18</v>
      </c>
      <c r="Y239" s="39">
        <v>45145</v>
      </c>
      <c r="Z239" s="39">
        <v>45489</v>
      </c>
      <c r="AA239" t="s">
        <v>116</v>
      </c>
      <c r="AB239" t="s">
        <v>225</v>
      </c>
      <c r="AC239" s="1">
        <f>LEN(טבלה2[[#This Row],[מספר רכב]])</f>
        <v>7</v>
      </c>
      <c r="AD239" s="1" t="str">
        <f>RIGHT(טבלה2[[#This Row],[מספר רכב]],טבלה2[[#This Row],[ספרות בצדדים]])</f>
        <v>63</v>
      </c>
      <c r="AE239" s="1" t="str">
        <f>MID(טבלה2[[#This Row],[מספר רכב]],טבלה2[[#This Row],[ספרות בצדדים]]+1,טבלה2[[#This Row],[ספרות באמצע]])</f>
        <v>485</v>
      </c>
      <c r="AF239" s="1" t="str">
        <f>MID(טבלה2[[#This Row],[מספר רכב]],1,טבלה2[[#This Row],[ספרות בצדדים]])</f>
        <v>61</v>
      </c>
      <c r="AG239" s="1" t="str">
        <f>CONCATENATE(טבלה2[[#This Row],[חלק שמאלי]],"-",טבלה2[[#This Row],[אמצע]],"-",טבלה2[[#This Row],[חלק ימני]])</f>
        <v>61-485-63</v>
      </c>
      <c r="AH239">
        <f>IF(טבלה2[[#This Row],[מספר ספרות]]=7,3,2)</f>
        <v>3</v>
      </c>
      <c r="AI239">
        <f>IF(טבלה2[[#This Row],[מספר ספרות]]=7,2,3)</f>
        <v>2</v>
      </c>
    </row>
    <row r="240" spans="17:35" x14ac:dyDescent="0.25">
      <c r="Q240">
        <v>4765361</v>
      </c>
      <c r="R240">
        <v>588</v>
      </c>
      <c r="S240" t="s">
        <v>111</v>
      </c>
      <c r="T240" t="s">
        <v>112</v>
      </c>
      <c r="U240" t="s">
        <v>113</v>
      </c>
      <c r="W240">
        <v>2007</v>
      </c>
      <c r="X240" s="1">
        <f>2025-טבלה2[[#This Row],[שנת יצור]]</f>
        <v>18</v>
      </c>
      <c r="Y240" s="39">
        <v>45540</v>
      </c>
      <c r="Z240" s="39">
        <v>45898</v>
      </c>
      <c r="AA240" t="s">
        <v>116</v>
      </c>
      <c r="AB240" t="s">
        <v>117</v>
      </c>
      <c r="AC240" s="1">
        <f>LEN(טבלה2[[#This Row],[מספר רכב]])</f>
        <v>7</v>
      </c>
      <c r="AD240" s="1" t="str">
        <f>RIGHT(טבלה2[[#This Row],[מספר רכב]],טבלה2[[#This Row],[ספרות בצדדים]])</f>
        <v>61</v>
      </c>
      <c r="AE240" s="1" t="str">
        <f>MID(טבלה2[[#This Row],[מספר רכב]],טבלה2[[#This Row],[ספרות בצדדים]]+1,טבלה2[[#This Row],[ספרות באמצע]])</f>
        <v>653</v>
      </c>
      <c r="AF240" s="1" t="str">
        <f>MID(טבלה2[[#This Row],[מספר רכב]],1,טבלה2[[#This Row],[ספרות בצדדים]])</f>
        <v>47</v>
      </c>
      <c r="AG240" s="1" t="str">
        <f>CONCATENATE(טבלה2[[#This Row],[חלק שמאלי]],"-",טבלה2[[#This Row],[אמצע]],"-",טבלה2[[#This Row],[חלק ימני]])</f>
        <v>47-653-61</v>
      </c>
      <c r="AH240">
        <f>IF(טבלה2[[#This Row],[מספר ספרות]]=7,3,2)</f>
        <v>3</v>
      </c>
      <c r="AI240">
        <f>IF(טבלה2[[#This Row],[מספר ספרות]]=7,2,3)</f>
        <v>2</v>
      </c>
    </row>
    <row r="241" spans="17:35" x14ac:dyDescent="0.25">
      <c r="Q241">
        <v>2485563</v>
      </c>
      <c r="R241">
        <v>961</v>
      </c>
      <c r="S241" t="s">
        <v>213</v>
      </c>
      <c r="T241" t="s">
        <v>321</v>
      </c>
      <c r="U241" t="s">
        <v>215</v>
      </c>
      <c r="W241">
        <v>2007</v>
      </c>
      <c r="X241" s="1">
        <f>2025-טבלה2[[#This Row],[שנת יצור]]</f>
        <v>18</v>
      </c>
      <c r="Y241" s="39">
        <v>45524</v>
      </c>
      <c r="Z241" s="39">
        <v>45848</v>
      </c>
      <c r="AA241" t="s">
        <v>322</v>
      </c>
      <c r="AB241" t="s">
        <v>323</v>
      </c>
      <c r="AC241" s="1">
        <f>LEN(טבלה2[[#This Row],[מספר רכב]])</f>
        <v>7</v>
      </c>
      <c r="AD241" s="1" t="str">
        <f>RIGHT(טבלה2[[#This Row],[מספר רכב]],טבלה2[[#This Row],[ספרות בצדדים]])</f>
        <v>63</v>
      </c>
      <c r="AE241" s="1" t="str">
        <f>MID(טבלה2[[#This Row],[מספר רכב]],טבלה2[[#This Row],[ספרות בצדדים]]+1,טבלה2[[#This Row],[ספרות באמצע]])</f>
        <v>855</v>
      </c>
      <c r="AF241" s="1" t="str">
        <f>MID(טבלה2[[#This Row],[מספר רכב]],1,טבלה2[[#This Row],[ספרות בצדדים]])</f>
        <v>24</v>
      </c>
      <c r="AG241" s="1" t="str">
        <f>CONCATENATE(טבלה2[[#This Row],[חלק שמאלי]],"-",טבלה2[[#This Row],[אמצע]],"-",טבלה2[[#This Row],[חלק ימני]])</f>
        <v>24-855-63</v>
      </c>
      <c r="AH241">
        <f>IF(טבלה2[[#This Row],[מספר ספרות]]=7,3,2)</f>
        <v>3</v>
      </c>
      <c r="AI241">
        <f>IF(טבלה2[[#This Row],[מספר ספרות]]=7,2,3)</f>
        <v>2</v>
      </c>
    </row>
    <row r="242" spans="17:35" x14ac:dyDescent="0.25">
      <c r="Q242">
        <v>3561571</v>
      </c>
      <c r="R242">
        <v>588</v>
      </c>
      <c r="S242" t="s">
        <v>111</v>
      </c>
      <c r="T242" t="s">
        <v>186</v>
      </c>
      <c r="U242" t="s">
        <v>113</v>
      </c>
      <c r="V242">
        <v>15</v>
      </c>
      <c r="W242">
        <v>2010</v>
      </c>
      <c r="X242" s="1">
        <f>2025-טבלה2[[#This Row],[שנת יצור]]</f>
        <v>15</v>
      </c>
      <c r="Y242" s="39">
        <v>45715</v>
      </c>
      <c r="Z242" s="39">
        <v>45954</v>
      </c>
      <c r="AA242" t="s">
        <v>122</v>
      </c>
      <c r="AB242" t="s">
        <v>117</v>
      </c>
      <c r="AC242" s="1">
        <f>LEN(טבלה2[[#This Row],[מספר רכב]])</f>
        <v>7</v>
      </c>
      <c r="AD242" s="1" t="str">
        <f>RIGHT(טבלה2[[#This Row],[מספר רכב]],טבלה2[[#This Row],[ספרות בצדדים]])</f>
        <v>71</v>
      </c>
      <c r="AE242" s="1" t="str">
        <f>MID(טבלה2[[#This Row],[מספר רכב]],טבלה2[[#This Row],[ספרות בצדדים]]+1,טבלה2[[#This Row],[ספרות באמצע]])</f>
        <v>615</v>
      </c>
      <c r="AF242" s="1" t="str">
        <f>MID(טבלה2[[#This Row],[מספר רכב]],1,טבלה2[[#This Row],[ספרות בצדדים]])</f>
        <v>35</v>
      </c>
      <c r="AG242" s="1" t="str">
        <f>CONCATENATE(טבלה2[[#This Row],[חלק שמאלי]],"-",טבלה2[[#This Row],[אמצע]],"-",טבלה2[[#This Row],[חלק ימני]])</f>
        <v>35-615-71</v>
      </c>
      <c r="AH242">
        <f>IF(טבלה2[[#This Row],[מספר ספרות]]=7,3,2)</f>
        <v>3</v>
      </c>
      <c r="AI242">
        <f>IF(טבלה2[[#This Row],[מספר ספרות]]=7,2,3)</f>
        <v>2</v>
      </c>
    </row>
    <row r="243" spans="17:35" x14ac:dyDescent="0.25">
      <c r="Q243">
        <v>4382164</v>
      </c>
      <c r="R243">
        <v>413</v>
      </c>
      <c r="S243" t="s">
        <v>123</v>
      </c>
      <c r="T243" t="s">
        <v>159</v>
      </c>
      <c r="U243" t="s">
        <v>158</v>
      </c>
      <c r="V243">
        <v>15</v>
      </c>
      <c r="W243">
        <v>2008</v>
      </c>
      <c r="X243" s="1">
        <f>2025-טבלה2[[#This Row],[שנת יצור]]</f>
        <v>17</v>
      </c>
      <c r="Y243" s="39">
        <v>45598</v>
      </c>
      <c r="Z243" s="39">
        <v>45945</v>
      </c>
      <c r="AA243" t="s">
        <v>133</v>
      </c>
      <c r="AB243" t="s">
        <v>127</v>
      </c>
      <c r="AC243" s="1">
        <f>LEN(טבלה2[[#This Row],[מספר רכב]])</f>
        <v>7</v>
      </c>
      <c r="AD243" s="1" t="str">
        <f>RIGHT(טבלה2[[#This Row],[מספר רכב]],טבלה2[[#This Row],[ספרות בצדדים]])</f>
        <v>64</v>
      </c>
      <c r="AE243" s="1" t="str">
        <f>MID(טבלה2[[#This Row],[מספר רכב]],טבלה2[[#This Row],[ספרות בצדדים]]+1,טבלה2[[#This Row],[ספרות באמצע]])</f>
        <v>821</v>
      </c>
      <c r="AF243" s="1" t="str">
        <f>MID(טבלה2[[#This Row],[מספר רכב]],1,טבלה2[[#This Row],[ספרות בצדדים]])</f>
        <v>43</v>
      </c>
      <c r="AG243" s="1" t="str">
        <f>CONCATENATE(טבלה2[[#This Row],[חלק שמאלי]],"-",טבלה2[[#This Row],[אמצע]],"-",טבלה2[[#This Row],[חלק ימני]])</f>
        <v>43-821-64</v>
      </c>
      <c r="AH243">
        <f>IF(טבלה2[[#This Row],[מספר ספרות]]=7,3,2)</f>
        <v>3</v>
      </c>
      <c r="AI243">
        <f>IF(טבלה2[[#This Row],[מספר ספרות]]=7,2,3)</f>
        <v>2</v>
      </c>
    </row>
    <row r="244" spans="17:35" x14ac:dyDescent="0.25">
      <c r="Q244">
        <v>4621372</v>
      </c>
      <c r="R244">
        <v>751</v>
      </c>
      <c r="S244" t="s">
        <v>231</v>
      </c>
      <c r="T244" t="s">
        <v>324</v>
      </c>
      <c r="U244" t="s">
        <v>201</v>
      </c>
      <c r="V244">
        <v>15</v>
      </c>
      <c r="W244">
        <v>2010</v>
      </c>
      <c r="X244" s="1">
        <f>2025-טבלה2[[#This Row],[שנת יצור]]</f>
        <v>15</v>
      </c>
      <c r="Y244" s="39">
        <v>45290</v>
      </c>
      <c r="Z244" s="39">
        <v>45651</v>
      </c>
      <c r="AA244" t="s">
        <v>122</v>
      </c>
      <c r="AB244" t="s">
        <v>325</v>
      </c>
      <c r="AC244" s="1">
        <f>LEN(טבלה2[[#This Row],[מספר רכב]])</f>
        <v>7</v>
      </c>
      <c r="AD244" s="1" t="str">
        <f>RIGHT(טבלה2[[#This Row],[מספר רכב]],טבלה2[[#This Row],[ספרות בצדדים]])</f>
        <v>72</v>
      </c>
      <c r="AE244" s="1" t="str">
        <f>MID(טבלה2[[#This Row],[מספר רכב]],טבלה2[[#This Row],[ספרות בצדדים]]+1,טבלה2[[#This Row],[ספרות באמצע]])</f>
        <v>213</v>
      </c>
      <c r="AF244" s="1" t="str">
        <f>MID(טבלה2[[#This Row],[מספר רכב]],1,טבלה2[[#This Row],[ספרות בצדדים]])</f>
        <v>46</v>
      </c>
      <c r="AG244" s="1" t="str">
        <f>CONCATENATE(טבלה2[[#This Row],[חלק שמאלי]],"-",טבלה2[[#This Row],[אמצע]],"-",טבלה2[[#This Row],[חלק ימני]])</f>
        <v>46-213-72</v>
      </c>
      <c r="AH244">
        <f>IF(טבלה2[[#This Row],[מספר ספרות]]=7,3,2)</f>
        <v>3</v>
      </c>
      <c r="AI244">
        <f>IF(טבלה2[[#This Row],[מספר ספרות]]=7,2,3)</f>
        <v>2</v>
      </c>
    </row>
    <row r="245" spans="17:35" x14ac:dyDescent="0.25">
      <c r="Q245">
        <v>5204067</v>
      </c>
      <c r="R245">
        <v>885</v>
      </c>
      <c r="S245" t="s">
        <v>239</v>
      </c>
      <c r="T245" t="s">
        <v>240</v>
      </c>
      <c r="U245" t="s">
        <v>151</v>
      </c>
      <c r="V245">
        <v>15</v>
      </c>
      <c r="W245">
        <v>2009</v>
      </c>
      <c r="X245" s="1">
        <f>2025-טבלה2[[#This Row],[שנת יצור]]</f>
        <v>16</v>
      </c>
      <c r="Y245" s="39">
        <v>45703</v>
      </c>
      <c r="Z245" s="39">
        <v>46078</v>
      </c>
      <c r="AA245" t="s">
        <v>126</v>
      </c>
      <c r="AB245" t="s">
        <v>241</v>
      </c>
      <c r="AC245" s="1">
        <f>LEN(טבלה2[[#This Row],[מספר רכב]])</f>
        <v>7</v>
      </c>
      <c r="AD245" s="1" t="str">
        <f>RIGHT(טבלה2[[#This Row],[מספר רכב]],טבלה2[[#This Row],[ספרות בצדדים]])</f>
        <v>67</v>
      </c>
      <c r="AE245" s="1" t="str">
        <f>MID(טבלה2[[#This Row],[מספר רכב]],טבלה2[[#This Row],[ספרות בצדדים]]+1,טבלה2[[#This Row],[ספרות באמצע]])</f>
        <v>040</v>
      </c>
      <c r="AF245" s="1" t="str">
        <f>MID(טבלה2[[#This Row],[מספר רכב]],1,טבלה2[[#This Row],[ספרות בצדדים]])</f>
        <v>52</v>
      </c>
      <c r="AG245" s="1" t="str">
        <f>CONCATENATE(טבלה2[[#This Row],[חלק שמאלי]],"-",טבלה2[[#This Row],[אמצע]],"-",טבלה2[[#This Row],[חלק ימני]])</f>
        <v>52-040-67</v>
      </c>
      <c r="AH245">
        <f>IF(טבלה2[[#This Row],[מספר ספרות]]=7,3,2)</f>
        <v>3</v>
      </c>
      <c r="AI245">
        <f>IF(טבלה2[[#This Row],[מספר ספרות]]=7,2,3)</f>
        <v>2</v>
      </c>
    </row>
    <row r="246" spans="17:35" x14ac:dyDescent="0.25">
      <c r="Q246">
        <v>2811059</v>
      </c>
      <c r="R246">
        <v>588</v>
      </c>
      <c r="S246" t="s">
        <v>111</v>
      </c>
      <c r="T246" t="s">
        <v>112</v>
      </c>
      <c r="U246" t="s">
        <v>121</v>
      </c>
      <c r="W246">
        <v>2005</v>
      </c>
      <c r="X246" s="1">
        <f>2025-טבלה2[[#This Row],[שנת יצור]]</f>
        <v>20</v>
      </c>
      <c r="Y246" s="39">
        <v>45606</v>
      </c>
      <c r="Z246" s="39">
        <v>45968</v>
      </c>
      <c r="AA246" t="s">
        <v>120</v>
      </c>
      <c r="AB246" t="s">
        <v>115</v>
      </c>
      <c r="AC246" s="1">
        <f>LEN(טבלה2[[#This Row],[מספר רכב]])</f>
        <v>7</v>
      </c>
      <c r="AD246" s="1" t="str">
        <f>RIGHT(טבלה2[[#This Row],[מספר רכב]],טבלה2[[#This Row],[ספרות בצדדים]])</f>
        <v>59</v>
      </c>
      <c r="AE246" s="1" t="str">
        <f>MID(טבלה2[[#This Row],[מספר רכב]],טבלה2[[#This Row],[ספרות בצדדים]]+1,טבלה2[[#This Row],[ספרות באמצע]])</f>
        <v>110</v>
      </c>
      <c r="AF246" s="1" t="str">
        <f>MID(טבלה2[[#This Row],[מספר רכב]],1,טבלה2[[#This Row],[ספרות בצדדים]])</f>
        <v>28</v>
      </c>
      <c r="AG246" s="1" t="str">
        <f>CONCATENATE(טבלה2[[#This Row],[חלק שמאלי]],"-",טבלה2[[#This Row],[אמצע]],"-",טבלה2[[#This Row],[חלק ימני]])</f>
        <v>28-110-59</v>
      </c>
      <c r="AH246">
        <f>IF(טבלה2[[#This Row],[מספר ספרות]]=7,3,2)</f>
        <v>3</v>
      </c>
      <c r="AI246">
        <f>IF(טבלה2[[#This Row],[מספר ספרות]]=7,2,3)</f>
        <v>2</v>
      </c>
    </row>
    <row r="247" spans="17:35" x14ac:dyDescent="0.25">
      <c r="Q247">
        <v>4741563</v>
      </c>
      <c r="R247">
        <v>588</v>
      </c>
      <c r="S247" t="s">
        <v>111</v>
      </c>
      <c r="T247" t="s">
        <v>112</v>
      </c>
      <c r="U247" t="s">
        <v>113</v>
      </c>
      <c r="V247">
        <v>15</v>
      </c>
      <c r="W247">
        <v>2008</v>
      </c>
      <c r="X247" s="1">
        <f>2025-טבלה2[[#This Row],[שנת יצור]]</f>
        <v>17</v>
      </c>
      <c r="Y247" s="39">
        <v>45111</v>
      </c>
      <c r="Z247" s="39">
        <v>45440</v>
      </c>
      <c r="AA247" t="s">
        <v>116</v>
      </c>
      <c r="AB247" t="s">
        <v>117</v>
      </c>
      <c r="AC247" s="1">
        <f>LEN(טבלה2[[#This Row],[מספר רכב]])</f>
        <v>7</v>
      </c>
      <c r="AD247" s="1" t="str">
        <f>RIGHT(טבלה2[[#This Row],[מספר רכב]],טבלה2[[#This Row],[ספרות בצדדים]])</f>
        <v>63</v>
      </c>
      <c r="AE247" s="1" t="str">
        <f>MID(טבלה2[[#This Row],[מספר רכב]],טבלה2[[#This Row],[ספרות בצדדים]]+1,טבלה2[[#This Row],[ספרות באמצע]])</f>
        <v>415</v>
      </c>
      <c r="AF247" s="1" t="str">
        <f>MID(טבלה2[[#This Row],[מספר רכב]],1,טבלה2[[#This Row],[ספרות בצדדים]])</f>
        <v>47</v>
      </c>
      <c r="AG247" s="1" t="str">
        <f>CONCATENATE(טבלה2[[#This Row],[חלק שמאלי]],"-",טבלה2[[#This Row],[אמצע]],"-",טבלה2[[#This Row],[חלק ימני]])</f>
        <v>47-415-63</v>
      </c>
      <c r="AH247">
        <f>IF(טבלה2[[#This Row],[מספר ספרות]]=7,3,2)</f>
        <v>3</v>
      </c>
      <c r="AI247">
        <f>IF(טבלה2[[#This Row],[מספר ספרות]]=7,2,3)</f>
        <v>2</v>
      </c>
    </row>
    <row r="248" spans="17:35" x14ac:dyDescent="0.25">
      <c r="Q248">
        <v>3519262</v>
      </c>
      <c r="R248">
        <v>588</v>
      </c>
      <c r="S248" t="s">
        <v>111</v>
      </c>
      <c r="T248" t="s">
        <v>112</v>
      </c>
      <c r="U248" t="s">
        <v>113</v>
      </c>
      <c r="W248">
        <v>2007</v>
      </c>
      <c r="X248" s="1">
        <f>2025-טבלה2[[#This Row],[שנת יצור]]</f>
        <v>18</v>
      </c>
      <c r="Y248" s="39">
        <v>45787</v>
      </c>
      <c r="Z248" s="39">
        <v>45975</v>
      </c>
      <c r="AA248" t="s">
        <v>122</v>
      </c>
      <c r="AB248" t="s">
        <v>117</v>
      </c>
      <c r="AC248" s="1">
        <f>LEN(טבלה2[[#This Row],[מספר רכב]])</f>
        <v>7</v>
      </c>
      <c r="AD248" s="1" t="str">
        <f>RIGHT(טבלה2[[#This Row],[מספר רכב]],טבלה2[[#This Row],[ספרות בצדדים]])</f>
        <v>62</v>
      </c>
      <c r="AE248" s="1" t="str">
        <f>MID(טבלה2[[#This Row],[מספר רכב]],טבלה2[[#This Row],[ספרות בצדדים]]+1,טבלה2[[#This Row],[ספרות באמצע]])</f>
        <v>192</v>
      </c>
      <c r="AF248" s="1" t="str">
        <f>MID(טבלה2[[#This Row],[מספר רכב]],1,טבלה2[[#This Row],[ספרות בצדדים]])</f>
        <v>35</v>
      </c>
      <c r="AG248" s="1" t="str">
        <f>CONCATENATE(טבלה2[[#This Row],[חלק שמאלי]],"-",טבלה2[[#This Row],[אמצע]],"-",טבלה2[[#This Row],[חלק ימני]])</f>
        <v>35-192-62</v>
      </c>
      <c r="AH248">
        <f>IF(טבלה2[[#This Row],[מספר ספרות]]=7,3,2)</f>
        <v>3</v>
      </c>
      <c r="AI248">
        <f>IF(טבלה2[[#This Row],[מספר ספרות]]=7,2,3)</f>
        <v>2</v>
      </c>
    </row>
    <row r="249" spans="17:35" x14ac:dyDescent="0.25">
      <c r="Q249">
        <v>8482566</v>
      </c>
      <c r="R249">
        <v>413</v>
      </c>
      <c r="S249" t="s">
        <v>123</v>
      </c>
      <c r="T249" t="s">
        <v>159</v>
      </c>
      <c r="U249" t="s">
        <v>158</v>
      </c>
      <c r="V249">
        <v>15</v>
      </c>
      <c r="W249">
        <v>2009</v>
      </c>
      <c r="X249" s="1">
        <f>2025-טבלה2[[#This Row],[שנת יצור]]</f>
        <v>16</v>
      </c>
      <c r="Y249" s="39">
        <v>45721</v>
      </c>
      <c r="Z249" s="39">
        <v>46078</v>
      </c>
      <c r="AA249" t="s">
        <v>119</v>
      </c>
      <c r="AB249" t="s">
        <v>127</v>
      </c>
      <c r="AC249" s="1">
        <f>LEN(טבלה2[[#This Row],[מספר רכב]])</f>
        <v>7</v>
      </c>
      <c r="AD249" s="1" t="str">
        <f>RIGHT(טבלה2[[#This Row],[מספר רכב]],טבלה2[[#This Row],[ספרות בצדדים]])</f>
        <v>66</v>
      </c>
      <c r="AE249" s="1" t="str">
        <f>MID(טבלה2[[#This Row],[מספר רכב]],טבלה2[[#This Row],[ספרות בצדדים]]+1,טבלה2[[#This Row],[ספרות באמצע]])</f>
        <v>825</v>
      </c>
      <c r="AF249" s="1" t="str">
        <f>MID(טבלה2[[#This Row],[מספר רכב]],1,טבלה2[[#This Row],[ספרות בצדדים]])</f>
        <v>84</v>
      </c>
      <c r="AG249" s="1" t="str">
        <f>CONCATENATE(טבלה2[[#This Row],[חלק שמאלי]],"-",טבלה2[[#This Row],[אמצע]],"-",טבלה2[[#This Row],[חלק ימני]])</f>
        <v>84-825-66</v>
      </c>
      <c r="AH249">
        <f>IF(טבלה2[[#This Row],[מספר ספרות]]=7,3,2)</f>
        <v>3</v>
      </c>
      <c r="AI249">
        <f>IF(טבלה2[[#This Row],[מספר ספרות]]=7,2,3)</f>
        <v>2</v>
      </c>
    </row>
    <row r="250" spans="17:35" x14ac:dyDescent="0.25">
      <c r="Q250">
        <v>6650865</v>
      </c>
      <c r="R250">
        <v>588</v>
      </c>
      <c r="S250" t="s">
        <v>111</v>
      </c>
      <c r="T250" t="s">
        <v>326</v>
      </c>
      <c r="U250" t="s">
        <v>177</v>
      </c>
      <c r="V250">
        <v>15</v>
      </c>
      <c r="W250">
        <v>2008</v>
      </c>
      <c r="X250" s="1">
        <f>2025-טבלה2[[#This Row],[שנת יצור]]</f>
        <v>17</v>
      </c>
      <c r="Y250" s="39">
        <v>45494</v>
      </c>
      <c r="Z250" s="39">
        <v>45846</v>
      </c>
      <c r="AA250" t="s">
        <v>116</v>
      </c>
      <c r="AB250" t="s">
        <v>131</v>
      </c>
      <c r="AC250" s="1">
        <f>LEN(טבלה2[[#This Row],[מספר רכב]])</f>
        <v>7</v>
      </c>
      <c r="AD250" s="1" t="str">
        <f>RIGHT(טבלה2[[#This Row],[מספר רכב]],טבלה2[[#This Row],[ספרות בצדדים]])</f>
        <v>65</v>
      </c>
      <c r="AE250" s="1" t="str">
        <f>MID(טבלה2[[#This Row],[מספר רכב]],טבלה2[[#This Row],[ספרות בצדדים]]+1,טבלה2[[#This Row],[ספרות באמצע]])</f>
        <v>508</v>
      </c>
      <c r="AF250" s="1" t="str">
        <f>MID(טבלה2[[#This Row],[מספר רכב]],1,טבלה2[[#This Row],[ספרות בצדדים]])</f>
        <v>66</v>
      </c>
      <c r="AG250" s="1" t="str">
        <f>CONCATENATE(טבלה2[[#This Row],[חלק שמאלי]],"-",טבלה2[[#This Row],[אמצע]],"-",טבלה2[[#This Row],[חלק ימני]])</f>
        <v>66-508-65</v>
      </c>
      <c r="AH250">
        <f>IF(טבלה2[[#This Row],[מספר ספרות]]=7,3,2)</f>
        <v>3</v>
      </c>
      <c r="AI250">
        <f>IF(טבלה2[[#This Row],[מספר ספרות]]=7,2,3)</f>
        <v>2</v>
      </c>
    </row>
    <row r="251" spans="17:35" x14ac:dyDescent="0.25">
      <c r="Q251">
        <v>3272665</v>
      </c>
      <c r="R251">
        <v>845</v>
      </c>
      <c r="S251" t="s">
        <v>226</v>
      </c>
      <c r="T251" t="s">
        <v>227</v>
      </c>
      <c r="U251" t="s">
        <v>228</v>
      </c>
      <c r="W251">
        <v>2008</v>
      </c>
      <c r="X251" s="1">
        <f>2025-טבלה2[[#This Row],[שנת יצור]]</f>
        <v>17</v>
      </c>
      <c r="Y251" s="39">
        <v>45685</v>
      </c>
      <c r="Z251" s="39">
        <v>46050</v>
      </c>
      <c r="AA251" t="s">
        <v>116</v>
      </c>
      <c r="AB251" t="s">
        <v>230</v>
      </c>
      <c r="AC251" s="1">
        <f>LEN(טבלה2[[#This Row],[מספר רכב]])</f>
        <v>7</v>
      </c>
      <c r="AD251" s="1" t="str">
        <f>RIGHT(טבלה2[[#This Row],[מספר רכב]],טבלה2[[#This Row],[ספרות בצדדים]])</f>
        <v>65</v>
      </c>
      <c r="AE251" s="1" t="str">
        <f>MID(טבלה2[[#This Row],[מספר רכב]],טבלה2[[#This Row],[ספרות בצדדים]]+1,טבלה2[[#This Row],[ספרות באמצע]])</f>
        <v>726</v>
      </c>
      <c r="AF251" s="1" t="str">
        <f>MID(טבלה2[[#This Row],[מספר רכב]],1,טבלה2[[#This Row],[ספרות בצדדים]])</f>
        <v>32</v>
      </c>
      <c r="AG251" s="1" t="str">
        <f>CONCATENATE(טבלה2[[#This Row],[חלק שמאלי]],"-",טבלה2[[#This Row],[אמצע]],"-",טבלה2[[#This Row],[חלק ימני]])</f>
        <v>32-726-65</v>
      </c>
      <c r="AH251">
        <f>IF(טבלה2[[#This Row],[מספר ספרות]]=7,3,2)</f>
        <v>3</v>
      </c>
      <c r="AI251">
        <f>IF(טבלה2[[#This Row],[מספר ספרות]]=7,2,3)</f>
        <v>2</v>
      </c>
    </row>
    <row r="252" spans="17:35" x14ac:dyDescent="0.25">
      <c r="Q252">
        <v>6817316</v>
      </c>
      <c r="R252">
        <v>588</v>
      </c>
      <c r="S252" t="s">
        <v>111</v>
      </c>
      <c r="T252" t="s">
        <v>112</v>
      </c>
      <c r="U252" t="s">
        <v>113</v>
      </c>
      <c r="W252">
        <v>2005</v>
      </c>
      <c r="X252" s="1">
        <f>2025-טבלה2[[#This Row],[שנת יצור]]</f>
        <v>20</v>
      </c>
      <c r="Y252" s="39">
        <v>45477</v>
      </c>
      <c r="Z252" s="39">
        <v>45835</v>
      </c>
      <c r="AA252" t="s">
        <v>118</v>
      </c>
      <c r="AB252" t="s">
        <v>115</v>
      </c>
      <c r="AC252" s="1">
        <f>LEN(טבלה2[[#This Row],[מספר רכב]])</f>
        <v>7</v>
      </c>
      <c r="AD252" s="1" t="str">
        <f>RIGHT(טבלה2[[#This Row],[מספר רכב]],טבלה2[[#This Row],[ספרות בצדדים]])</f>
        <v>16</v>
      </c>
      <c r="AE252" s="1" t="str">
        <f>MID(טבלה2[[#This Row],[מספר רכב]],טבלה2[[#This Row],[ספרות בצדדים]]+1,טבלה2[[#This Row],[ספרות באמצע]])</f>
        <v>173</v>
      </c>
      <c r="AF252" s="1" t="str">
        <f>MID(טבלה2[[#This Row],[מספר רכב]],1,טבלה2[[#This Row],[ספרות בצדדים]])</f>
        <v>68</v>
      </c>
      <c r="AG252" s="1" t="str">
        <f>CONCATENATE(טבלה2[[#This Row],[חלק שמאלי]],"-",טבלה2[[#This Row],[אמצע]],"-",טבלה2[[#This Row],[חלק ימני]])</f>
        <v>68-173-16</v>
      </c>
      <c r="AH252">
        <f>IF(טבלה2[[#This Row],[מספר ספרות]]=7,3,2)</f>
        <v>3</v>
      </c>
      <c r="AI252">
        <f>IF(טבלה2[[#This Row],[מספר ספרות]]=7,2,3)</f>
        <v>2</v>
      </c>
    </row>
    <row r="253" spans="17:35" x14ac:dyDescent="0.25">
      <c r="Q253">
        <v>5780916</v>
      </c>
      <c r="R253">
        <v>143</v>
      </c>
      <c r="S253" t="s">
        <v>210</v>
      </c>
      <c r="T253" t="s">
        <v>327</v>
      </c>
      <c r="W253">
        <v>2006</v>
      </c>
      <c r="X253" s="1">
        <f>2025-טבלה2[[#This Row],[שנת יצור]]</f>
        <v>19</v>
      </c>
      <c r="Y253" s="39">
        <v>45304</v>
      </c>
      <c r="Z253" s="39">
        <v>45561</v>
      </c>
      <c r="AA253" t="s">
        <v>328</v>
      </c>
      <c r="AB253" t="s">
        <v>329</v>
      </c>
      <c r="AC253" s="1">
        <f>LEN(טבלה2[[#This Row],[מספר רכב]])</f>
        <v>7</v>
      </c>
      <c r="AD253" s="1" t="str">
        <f>RIGHT(טבלה2[[#This Row],[מספר רכב]],טבלה2[[#This Row],[ספרות בצדדים]])</f>
        <v>16</v>
      </c>
      <c r="AE253" s="1" t="str">
        <f>MID(טבלה2[[#This Row],[מספר רכב]],טבלה2[[#This Row],[ספרות בצדדים]]+1,טבלה2[[#This Row],[ספרות באמצע]])</f>
        <v>809</v>
      </c>
      <c r="AF253" s="1" t="str">
        <f>MID(טבלה2[[#This Row],[מספר רכב]],1,טבלה2[[#This Row],[ספרות בצדדים]])</f>
        <v>57</v>
      </c>
      <c r="AG253" s="1" t="str">
        <f>CONCATENATE(טבלה2[[#This Row],[חלק שמאלי]],"-",טבלה2[[#This Row],[אמצע]],"-",טבלה2[[#This Row],[חלק ימני]])</f>
        <v>57-809-16</v>
      </c>
      <c r="AH253">
        <f>IF(טבלה2[[#This Row],[מספר ספרות]]=7,3,2)</f>
        <v>3</v>
      </c>
      <c r="AI253">
        <f>IF(טבלה2[[#This Row],[מספר ספרות]]=7,2,3)</f>
        <v>2</v>
      </c>
    </row>
    <row r="254" spans="17:35" x14ac:dyDescent="0.25">
      <c r="Q254">
        <v>6283661</v>
      </c>
      <c r="R254">
        <v>312</v>
      </c>
      <c r="S254" t="s">
        <v>153</v>
      </c>
      <c r="T254" t="s">
        <v>223</v>
      </c>
      <c r="U254" t="s">
        <v>155</v>
      </c>
      <c r="W254">
        <v>2007</v>
      </c>
      <c r="X254" s="1">
        <f>2025-טבלה2[[#This Row],[שנת יצור]]</f>
        <v>18</v>
      </c>
      <c r="Y254" s="39">
        <v>45705</v>
      </c>
      <c r="Z254" s="39">
        <v>46066</v>
      </c>
      <c r="AA254" t="s">
        <v>120</v>
      </c>
      <c r="AB254" t="s">
        <v>152</v>
      </c>
      <c r="AC254" s="1">
        <f>LEN(טבלה2[[#This Row],[מספר רכב]])</f>
        <v>7</v>
      </c>
      <c r="AD254" s="1" t="str">
        <f>RIGHT(טבלה2[[#This Row],[מספר רכב]],טבלה2[[#This Row],[ספרות בצדדים]])</f>
        <v>61</v>
      </c>
      <c r="AE254" s="1" t="str">
        <f>MID(טבלה2[[#This Row],[מספר רכב]],טבלה2[[#This Row],[ספרות בצדדים]]+1,טבלה2[[#This Row],[ספרות באמצע]])</f>
        <v>836</v>
      </c>
      <c r="AF254" s="1" t="str">
        <f>MID(טבלה2[[#This Row],[מספר רכב]],1,טבלה2[[#This Row],[ספרות בצדדים]])</f>
        <v>62</v>
      </c>
      <c r="AG254" s="1" t="str">
        <f>CONCATENATE(טבלה2[[#This Row],[חלק שמאלי]],"-",טבלה2[[#This Row],[אמצע]],"-",טבלה2[[#This Row],[חלק ימני]])</f>
        <v>62-836-61</v>
      </c>
      <c r="AH254">
        <f>IF(טבלה2[[#This Row],[מספר ספרות]]=7,3,2)</f>
        <v>3</v>
      </c>
      <c r="AI254">
        <f>IF(טבלה2[[#This Row],[מספר ספרות]]=7,2,3)</f>
        <v>2</v>
      </c>
    </row>
    <row r="255" spans="17:35" x14ac:dyDescent="0.25">
      <c r="Q255">
        <v>6804463</v>
      </c>
      <c r="R255">
        <v>588</v>
      </c>
      <c r="S255" t="s">
        <v>111</v>
      </c>
      <c r="T255" t="s">
        <v>112</v>
      </c>
      <c r="U255" t="s">
        <v>113</v>
      </c>
      <c r="V255">
        <v>15</v>
      </c>
      <c r="W255">
        <v>2008</v>
      </c>
      <c r="X255" s="1">
        <f>2025-טבלה2[[#This Row],[שנת יצור]]</f>
        <v>17</v>
      </c>
      <c r="Y255" s="39">
        <v>45190</v>
      </c>
      <c r="Z255" s="39">
        <v>45466</v>
      </c>
      <c r="AA255" t="s">
        <v>120</v>
      </c>
      <c r="AB255" t="s">
        <v>117</v>
      </c>
      <c r="AC255" s="1">
        <f>LEN(טבלה2[[#This Row],[מספר רכב]])</f>
        <v>7</v>
      </c>
      <c r="AD255" s="1" t="str">
        <f>RIGHT(טבלה2[[#This Row],[מספר רכב]],טבלה2[[#This Row],[ספרות בצדדים]])</f>
        <v>63</v>
      </c>
      <c r="AE255" s="1" t="str">
        <f>MID(טבלה2[[#This Row],[מספר רכב]],טבלה2[[#This Row],[ספרות בצדדים]]+1,טבלה2[[#This Row],[ספרות באמצע]])</f>
        <v>044</v>
      </c>
      <c r="AF255" s="1" t="str">
        <f>MID(טבלה2[[#This Row],[מספר רכב]],1,טבלה2[[#This Row],[ספרות בצדדים]])</f>
        <v>68</v>
      </c>
      <c r="AG255" s="1" t="str">
        <f>CONCATENATE(טבלה2[[#This Row],[חלק שמאלי]],"-",טבלה2[[#This Row],[אמצע]],"-",טבלה2[[#This Row],[חלק ימני]])</f>
        <v>68-044-63</v>
      </c>
      <c r="AH255">
        <f>IF(טבלה2[[#This Row],[מספר ספרות]]=7,3,2)</f>
        <v>3</v>
      </c>
      <c r="AI255">
        <f>IF(טבלה2[[#This Row],[מספר ספרות]]=7,2,3)</f>
        <v>2</v>
      </c>
    </row>
    <row r="256" spans="17:35" x14ac:dyDescent="0.25">
      <c r="Q256">
        <v>6302369</v>
      </c>
      <c r="R256">
        <v>253</v>
      </c>
      <c r="S256" t="s">
        <v>196</v>
      </c>
      <c r="T256" t="s">
        <v>197</v>
      </c>
      <c r="U256" t="s">
        <v>198</v>
      </c>
      <c r="V256">
        <v>15</v>
      </c>
      <c r="W256">
        <v>2009</v>
      </c>
      <c r="X256" s="1">
        <f>2025-טבלה2[[#This Row],[שנת יצור]]</f>
        <v>16</v>
      </c>
      <c r="Y256" s="39">
        <v>45595</v>
      </c>
      <c r="Z256" s="39">
        <v>45957</v>
      </c>
      <c r="AA256" t="s">
        <v>246</v>
      </c>
      <c r="AB256" t="s">
        <v>200</v>
      </c>
      <c r="AC256" s="1">
        <f>LEN(טבלה2[[#This Row],[מספר רכב]])</f>
        <v>7</v>
      </c>
      <c r="AD256" s="1" t="str">
        <f>RIGHT(טבלה2[[#This Row],[מספר רכב]],טבלה2[[#This Row],[ספרות בצדדים]])</f>
        <v>69</v>
      </c>
      <c r="AE256" s="1" t="str">
        <f>MID(טבלה2[[#This Row],[מספר רכב]],טבלה2[[#This Row],[ספרות בצדדים]]+1,טבלה2[[#This Row],[ספרות באמצע]])</f>
        <v>023</v>
      </c>
      <c r="AF256" s="1" t="str">
        <f>MID(טבלה2[[#This Row],[מספר רכב]],1,טבלה2[[#This Row],[ספרות בצדדים]])</f>
        <v>63</v>
      </c>
      <c r="AG256" s="1" t="str">
        <f>CONCATENATE(טבלה2[[#This Row],[חלק שמאלי]],"-",טבלה2[[#This Row],[אמצע]],"-",טבלה2[[#This Row],[חלק ימני]])</f>
        <v>63-023-69</v>
      </c>
      <c r="AH256">
        <f>IF(טבלה2[[#This Row],[מספר ספרות]]=7,3,2)</f>
        <v>3</v>
      </c>
      <c r="AI256">
        <f>IF(טבלה2[[#This Row],[מספר ספרות]]=7,2,3)</f>
        <v>2</v>
      </c>
    </row>
    <row r="257" spans="17:35" x14ac:dyDescent="0.25">
      <c r="Q257">
        <v>7084235</v>
      </c>
      <c r="R257">
        <v>588</v>
      </c>
      <c r="S257" t="s">
        <v>111</v>
      </c>
      <c r="T257" t="s">
        <v>135</v>
      </c>
      <c r="U257" t="s">
        <v>136</v>
      </c>
      <c r="W257">
        <v>2002</v>
      </c>
      <c r="X257" s="1">
        <f>2025-טבלה2[[#This Row],[שנת יצור]]</f>
        <v>23</v>
      </c>
      <c r="Y257" s="39">
        <v>45751</v>
      </c>
      <c r="Z257" s="39">
        <v>45929</v>
      </c>
      <c r="AA257" t="s">
        <v>120</v>
      </c>
      <c r="AB257" t="s">
        <v>137</v>
      </c>
      <c r="AC257" s="1">
        <f>LEN(טבלה2[[#This Row],[מספר רכב]])</f>
        <v>7</v>
      </c>
      <c r="AD257" s="1" t="str">
        <f>RIGHT(טבלה2[[#This Row],[מספר רכב]],טבלה2[[#This Row],[ספרות בצדדים]])</f>
        <v>35</v>
      </c>
      <c r="AE257" s="1" t="str">
        <f>MID(טבלה2[[#This Row],[מספר רכב]],טבלה2[[#This Row],[ספרות בצדדים]]+1,טבלה2[[#This Row],[ספרות באמצע]])</f>
        <v>842</v>
      </c>
      <c r="AF257" s="1" t="str">
        <f>MID(טבלה2[[#This Row],[מספר רכב]],1,טבלה2[[#This Row],[ספרות בצדדים]])</f>
        <v>70</v>
      </c>
      <c r="AG257" s="1" t="str">
        <f>CONCATENATE(טבלה2[[#This Row],[חלק שמאלי]],"-",טבלה2[[#This Row],[אמצע]],"-",טבלה2[[#This Row],[חלק ימני]])</f>
        <v>70-842-35</v>
      </c>
      <c r="AH257">
        <f>IF(טבלה2[[#This Row],[מספר ספרות]]=7,3,2)</f>
        <v>3</v>
      </c>
      <c r="AI257">
        <f>IF(טבלה2[[#This Row],[מספר ספרות]]=7,2,3)</f>
        <v>2</v>
      </c>
    </row>
    <row r="258" spans="17:35" x14ac:dyDescent="0.25">
      <c r="Q258">
        <v>5268735</v>
      </c>
      <c r="R258">
        <v>104</v>
      </c>
      <c r="S258" t="s">
        <v>330</v>
      </c>
      <c r="T258" t="s">
        <v>331</v>
      </c>
      <c r="U258" t="s">
        <v>332</v>
      </c>
      <c r="W258">
        <v>2001</v>
      </c>
      <c r="X258" s="1">
        <f>2025-טבלה2[[#This Row],[שנת יצור]]</f>
        <v>24</v>
      </c>
      <c r="Y258" s="39">
        <v>45726</v>
      </c>
      <c r="Z258" s="39">
        <v>45912</v>
      </c>
      <c r="AA258" t="s">
        <v>119</v>
      </c>
      <c r="AB258" t="s">
        <v>333</v>
      </c>
      <c r="AC258" s="1">
        <f>LEN(טבלה2[[#This Row],[מספר רכב]])</f>
        <v>7</v>
      </c>
      <c r="AD258" s="1" t="str">
        <f>RIGHT(טבלה2[[#This Row],[מספר רכב]],טבלה2[[#This Row],[ספרות בצדדים]])</f>
        <v>35</v>
      </c>
      <c r="AE258" s="1" t="str">
        <f>MID(טבלה2[[#This Row],[מספר רכב]],טבלה2[[#This Row],[ספרות בצדדים]]+1,טבלה2[[#This Row],[ספרות באמצע]])</f>
        <v>687</v>
      </c>
      <c r="AF258" s="1" t="str">
        <f>MID(טבלה2[[#This Row],[מספר רכב]],1,טבלה2[[#This Row],[ספרות בצדדים]])</f>
        <v>52</v>
      </c>
      <c r="AG258" s="1" t="str">
        <f>CONCATENATE(טבלה2[[#This Row],[חלק שמאלי]],"-",טבלה2[[#This Row],[אמצע]],"-",טבלה2[[#This Row],[חלק ימני]])</f>
        <v>52-687-35</v>
      </c>
      <c r="AH258">
        <f>IF(טבלה2[[#This Row],[מספר ספרות]]=7,3,2)</f>
        <v>3</v>
      </c>
      <c r="AI258">
        <f>IF(טבלה2[[#This Row],[מספר ספרות]]=7,2,3)</f>
        <v>2</v>
      </c>
    </row>
    <row r="259" spans="17:35" x14ac:dyDescent="0.25">
      <c r="Q259">
        <v>4942514</v>
      </c>
      <c r="R259">
        <v>588</v>
      </c>
      <c r="S259" t="s">
        <v>111</v>
      </c>
      <c r="T259" t="s">
        <v>112</v>
      </c>
      <c r="U259" t="s">
        <v>113</v>
      </c>
      <c r="W259">
        <v>2006</v>
      </c>
      <c r="X259" s="1">
        <f>2025-טבלה2[[#This Row],[שנת יצור]]</f>
        <v>19</v>
      </c>
      <c r="Y259" s="39">
        <v>45503</v>
      </c>
      <c r="Z259" s="39">
        <v>45868</v>
      </c>
      <c r="AA259" t="s">
        <v>120</v>
      </c>
      <c r="AB259" t="s">
        <v>115</v>
      </c>
      <c r="AC259" s="1">
        <f>LEN(טבלה2[[#This Row],[מספר רכב]])</f>
        <v>7</v>
      </c>
      <c r="AD259" s="1" t="str">
        <f>RIGHT(טבלה2[[#This Row],[מספר רכב]],טבלה2[[#This Row],[ספרות בצדדים]])</f>
        <v>14</v>
      </c>
      <c r="AE259" s="1" t="str">
        <f>MID(טבלה2[[#This Row],[מספר רכב]],טבלה2[[#This Row],[ספרות בצדדים]]+1,טבלה2[[#This Row],[ספרות באמצע]])</f>
        <v>425</v>
      </c>
      <c r="AF259" s="1" t="str">
        <f>MID(טבלה2[[#This Row],[מספר רכב]],1,טבלה2[[#This Row],[ספרות בצדדים]])</f>
        <v>49</v>
      </c>
      <c r="AG259" s="1" t="str">
        <f>CONCATENATE(טבלה2[[#This Row],[חלק שמאלי]],"-",טבלה2[[#This Row],[אמצע]],"-",טבלה2[[#This Row],[חלק ימני]])</f>
        <v>49-425-14</v>
      </c>
      <c r="AH259">
        <f>IF(טבלה2[[#This Row],[מספר ספרות]]=7,3,2)</f>
        <v>3</v>
      </c>
      <c r="AI259">
        <f>IF(טבלה2[[#This Row],[מספר ספרות]]=7,2,3)</f>
        <v>2</v>
      </c>
    </row>
    <row r="260" spans="17:35" x14ac:dyDescent="0.25">
      <c r="Q260">
        <v>8772858</v>
      </c>
      <c r="R260">
        <v>588</v>
      </c>
      <c r="S260" t="s">
        <v>111</v>
      </c>
      <c r="T260" t="s">
        <v>112</v>
      </c>
      <c r="U260" t="s">
        <v>113</v>
      </c>
      <c r="W260">
        <v>2005</v>
      </c>
      <c r="X260" s="1">
        <f>2025-טבלה2[[#This Row],[שנת יצור]]</f>
        <v>20</v>
      </c>
      <c r="Y260" s="39">
        <v>45644</v>
      </c>
      <c r="Z260" s="39">
        <v>45946</v>
      </c>
      <c r="AA260" t="s">
        <v>118</v>
      </c>
      <c r="AB260" t="s">
        <v>115</v>
      </c>
      <c r="AC260" s="1">
        <f>LEN(טבלה2[[#This Row],[מספר רכב]])</f>
        <v>7</v>
      </c>
      <c r="AD260" s="1" t="str">
        <f>RIGHT(טבלה2[[#This Row],[מספר רכב]],טבלה2[[#This Row],[ספרות בצדדים]])</f>
        <v>58</v>
      </c>
      <c r="AE260" s="1" t="str">
        <f>MID(טבלה2[[#This Row],[מספר רכב]],טבלה2[[#This Row],[ספרות בצדדים]]+1,טבלה2[[#This Row],[ספרות באמצע]])</f>
        <v>728</v>
      </c>
      <c r="AF260" s="1" t="str">
        <f>MID(טבלה2[[#This Row],[מספר רכב]],1,טבלה2[[#This Row],[ספרות בצדדים]])</f>
        <v>87</v>
      </c>
      <c r="AG260" s="1" t="str">
        <f>CONCATENATE(טבלה2[[#This Row],[חלק שמאלי]],"-",טבלה2[[#This Row],[אמצע]],"-",טבלה2[[#This Row],[חלק ימני]])</f>
        <v>87-728-58</v>
      </c>
      <c r="AH260">
        <f>IF(טבלה2[[#This Row],[מספר ספרות]]=7,3,2)</f>
        <v>3</v>
      </c>
      <c r="AI260">
        <f>IF(טבלה2[[#This Row],[מספר ספרות]]=7,2,3)</f>
        <v>2</v>
      </c>
    </row>
    <row r="261" spans="17:35" x14ac:dyDescent="0.25">
      <c r="Q261">
        <v>5268865</v>
      </c>
      <c r="R261">
        <v>588</v>
      </c>
      <c r="S261" t="s">
        <v>111</v>
      </c>
      <c r="T261" t="s">
        <v>112</v>
      </c>
      <c r="U261" t="s">
        <v>113</v>
      </c>
      <c r="V261">
        <v>15</v>
      </c>
      <c r="W261">
        <v>2008</v>
      </c>
      <c r="X261" s="1">
        <f>2025-טבלה2[[#This Row],[שנת יצור]]</f>
        <v>17</v>
      </c>
      <c r="Y261" s="39">
        <v>45690</v>
      </c>
      <c r="Z261" s="39">
        <v>46107</v>
      </c>
      <c r="AA261" t="s">
        <v>116</v>
      </c>
      <c r="AB261" t="s">
        <v>117</v>
      </c>
      <c r="AC261" s="1">
        <f>LEN(טבלה2[[#This Row],[מספר רכב]])</f>
        <v>7</v>
      </c>
      <c r="AD261" s="1" t="str">
        <f>RIGHT(טבלה2[[#This Row],[מספר רכב]],טבלה2[[#This Row],[ספרות בצדדים]])</f>
        <v>65</v>
      </c>
      <c r="AE261" s="1" t="str">
        <f>MID(טבלה2[[#This Row],[מספר רכב]],טבלה2[[#This Row],[ספרות בצדדים]]+1,טבלה2[[#This Row],[ספרות באמצע]])</f>
        <v>688</v>
      </c>
      <c r="AF261" s="1" t="str">
        <f>MID(טבלה2[[#This Row],[מספר רכב]],1,טבלה2[[#This Row],[ספרות בצדדים]])</f>
        <v>52</v>
      </c>
      <c r="AG261" s="1" t="str">
        <f>CONCATENATE(טבלה2[[#This Row],[חלק שמאלי]],"-",טבלה2[[#This Row],[אמצע]],"-",טבלה2[[#This Row],[חלק ימני]])</f>
        <v>52-688-65</v>
      </c>
      <c r="AH261">
        <f>IF(טבלה2[[#This Row],[מספר ספרות]]=7,3,2)</f>
        <v>3</v>
      </c>
      <c r="AI261">
        <f>IF(טבלה2[[#This Row],[מספר ספרות]]=7,2,3)</f>
        <v>2</v>
      </c>
    </row>
    <row r="262" spans="17:35" x14ac:dyDescent="0.25">
      <c r="Q262">
        <v>9622367</v>
      </c>
      <c r="R262">
        <v>683</v>
      </c>
      <c r="S262" t="s">
        <v>192</v>
      </c>
      <c r="T262" t="s">
        <v>193</v>
      </c>
      <c r="U262" t="s">
        <v>194</v>
      </c>
      <c r="V262">
        <v>15</v>
      </c>
      <c r="W262">
        <v>2008</v>
      </c>
      <c r="X262" s="1">
        <f>2025-טבלה2[[#This Row],[שנת יצור]]</f>
        <v>17</v>
      </c>
      <c r="Y262" s="39">
        <v>45480</v>
      </c>
      <c r="Z262" s="39">
        <v>45838</v>
      </c>
      <c r="AA262" t="s">
        <v>199</v>
      </c>
      <c r="AB262" t="s">
        <v>195</v>
      </c>
      <c r="AC262" s="1">
        <f>LEN(טבלה2[[#This Row],[מספר רכב]])</f>
        <v>7</v>
      </c>
      <c r="AD262" s="1" t="str">
        <f>RIGHT(טבלה2[[#This Row],[מספר רכב]],טבלה2[[#This Row],[ספרות בצדדים]])</f>
        <v>67</v>
      </c>
      <c r="AE262" s="1" t="str">
        <f>MID(טבלה2[[#This Row],[מספר רכב]],טבלה2[[#This Row],[ספרות בצדדים]]+1,טבלה2[[#This Row],[ספרות באמצע]])</f>
        <v>223</v>
      </c>
      <c r="AF262" s="1" t="str">
        <f>MID(טבלה2[[#This Row],[מספר רכב]],1,טבלה2[[#This Row],[ספרות בצדדים]])</f>
        <v>96</v>
      </c>
      <c r="AG262" s="1" t="str">
        <f>CONCATENATE(טבלה2[[#This Row],[חלק שמאלי]],"-",טבלה2[[#This Row],[אמצע]],"-",טבלה2[[#This Row],[חלק ימני]])</f>
        <v>96-223-67</v>
      </c>
      <c r="AH262">
        <f>IF(טבלה2[[#This Row],[מספר ספרות]]=7,3,2)</f>
        <v>3</v>
      </c>
      <c r="AI262">
        <f>IF(טבלה2[[#This Row],[מספר ספרות]]=7,2,3)</f>
        <v>2</v>
      </c>
    </row>
    <row r="263" spans="17:35" x14ac:dyDescent="0.25">
      <c r="Q263">
        <v>46613602</v>
      </c>
      <c r="R263">
        <v>502</v>
      </c>
      <c r="S263" t="s">
        <v>334</v>
      </c>
      <c r="T263" t="s">
        <v>335</v>
      </c>
      <c r="U263" t="s">
        <v>198</v>
      </c>
      <c r="V263">
        <v>15</v>
      </c>
      <c r="W263">
        <v>2021</v>
      </c>
      <c r="X263" s="1">
        <f>2025-טבלה2[[#This Row],[שנת יצור]]</f>
        <v>4</v>
      </c>
      <c r="Y263" s="39">
        <v>45700</v>
      </c>
      <c r="Z263" s="39">
        <v>46091</v>
      </c>
      <c r="AA263" t="s">
        <v>119</v>
      </c>
      <c r="AB263" t="s">
        <v>230</v>
      </c>
      <c r="AC263" s="1">
        <f>LEN(טבלה2[[#This Row],[מספר רכב]])</f>
        <v>8</v>
      </c>
      <c r="AD263" s="1" t="str">
        <f>RIGHT(טבלה2[[#This Row],[מספר רכב]],טבלה2[[#This Row],[ספרות בצדדים]])</f>
        <v>602</v>
      </c>
      <c r="AE263" s="1" t="str">
        <f>MID(טבלה2[[#This Row],[מספר רכב]],טבלה2[[#This Row],[ספרות בצדדים]]+1,טבלה2[[#This Row],[ספרות באמצע]])</f>
        <v>13</v>
      </c>
      <c r="AF263" s="1" t="str">
        <f>MID(טבלה2[[#This Row],[מספר רכב]],1,טבלה2[[#This Row],[ספרות בצדדים]])</f>
        <v>466</v>
      </c>
      <c r="AG263" s="1" t="str">
        <f>CONCATENATE(טבלה2[[#This Row],[חלק שמאלי]],"-",טבלה2[[#This Row],[אמצע]],"-",טבלה2[[#This Row],[חלק ימני]])</f>
        <v>466-13-602</v>
      </c>
      <c r="AH263">
        <f>IF(טבלה2[[#This Row],[מספר ספרות]]=7,3,2)</f>
        <v>2</v>
      </c>
      <c r="AI263">
        <f>IF(טבלה2[[#This Row],[מספר ספרות]]=7,2,3)</f>
        <v>3</v>
      </c>
    </row>
    <row r="264" spans="17:35" x14ac:dyDescent="0.25">
      <c r="Q264">
        <v>7253451</v>
      </c>
      <c r="R264">
        <v>588</v>
      </c>
      <c r="S264" t="s">
        <v>111</v>
      </c>
      <c r="T264" t="s">
        <v>135</v>
      </c>
      <c r="U264" t="s">
        <v>194</v>
      </c>
      <c r="W264">
        <v>2004</v>
      </c>
      <c r="X264" s="1">
        <f>2025-טבלה2[[#This Row],[שנת יצור]]</f>
        <v>21</v>
      </c>
      <c r="Y264" s="39">
        <v>45607</v>
      </c>
      <c r="Z264" s="39">
        <v>45692</v>
      </c>
      <c r="AA264" t="s">
        <v>116</v>
      </c>
      <c r="AB264" t="s">
        <v>137</v>
      </c>
      <c r="AC264" s="1">
        <f>LEN(טבלה2[[#This Row],[מספר רכב]])</f>
        <v>7</v>
      </c>
      <c r="AD264" s="1" t="str">
        <f>RIGHT(טבלה2[[#This Row],[מספר רכב]],טבלה2[[#This Row],[ספרות בצדדים]])</f>
        <v>51</v>
      </c>
      <c r="AE264" s="1" t="str">
        <f>MID(טבלה2[[#This Row],[מספר רכב]],טבלה2[[#This Row],[ספרות בצדדים]]+1,טבלה2[[#This Row],[ספרות באמצע]])</f>
        <v>534</v>
      </c>
      <c r="AF264" s="1" t="str">
        <f>MID(טבלה2[[#This Row],[מספר רכב]],1,טבלה2[[#This Row],[ספרות בצדדים]])</f>
        <v>72</v>
      </c>
      <c r="AG264" s="1" t="str">
        <f>CONCATENATE(טבלה2[[#This Row],[חלק שמאלי]],"-",טבלה2[[#This Row],[אמצע]],"-",טבלה2[[#This Row],[חלק ימני]])</f>
        <v>72-534-51</v>
      </c>
      <c r="AH264">
        <f>IF(טבלה2[[#This Row],[מספר ספרות]]=7,3,2)</f>
        <v>3</v>
      </c>
      <c r="AI264">
        <f>IF(טבלה2[[#This Row],[מספר ספרות]]=7,2,3)</f>
        <v>2</v>
      </c>
    </row>
    <row r="265" spans="17:35" x14ac:dyDescent="0.25">
      <c r="Q265">
        <v>6840973</v>
      </c>
      <c r="R265">
        <v>715</v>
      </c>
      <c r="S265" t="s">
        <v>169</v>
      </c>
      <c r="T265" t="s">
        <v>170</v>
      </c>
      <c r="U265" t="s">
        <v>171</v>
      </c>
      <c r="V265">
        <v>15</v>
      </c>
      <c r="W265">
        <v>2011</v>
      </c>
      <c r="X265" s="1">
        <f>2025-טבלה2[[#This Row],[שנת יצור]]</f>
        <v>14</v>
      </c>
      <c r="Y265" s="39">
        <v>45366</v>
      </c>
      <c r="Z265" s="39">
        <v>45444</v>
      </c>
      <c r="AA265" t="s">
        <v>119</v>
      </c>
      <c r="AB265" t="s">
        <v>172</v>
      </c>
      <c r="AC265" s="1">
        <f>LEN(טבלה2[[#This Row],[מספר רכב]])</f>
        <v>7</v>
      </c>
      <c r="AD265" s="1" t="str">
        <f>RIGHT(טבלה2[[#This Row],[מספר רכב]],טבלה2[[#This Row],[ספרות בצדדים]])</f>
        <v>73</v>
      </c>
      <c r="AE265" s="1" t="str">
        <f>MID(טבלה2[[#This Row],[מספר רכב]],טבלה2[[#This Row],[ספרות בצדדים]]+1,טבלה2[[#This Row],[ספרות באמצע]])</f>
        <v>409</v>
      </c>
      <c r="AF265" s="1" t="str">
        <f>MID(טבלה2[[#This Row],[מספר רכב]],1,טבלה2[[#This Row],[ספרות בצדדים]])</f>
        <v>68</v>
      </c>
      <c r="AG265" s="1" t="str">
        <f>CONCATENATE(טבלה2[[#This Row],[חלק שמאלי]],"-",טבלה2[[#This Row],[אמצע]],"-",טבלה2[[#This Row],[חלק ימני]])</f>
        <v>68-409-73</v>
      </c>
      <c r="AH265">
        <f>IF(טבלה2[[#This Row],[מספר ספרות]]=7,3,2)</f>
        <v>3</v>
      </c>
      <c r="AI265">
        <f>IF(טבלה2[[#This Row],[מספר ספרות]]=7,2,3)</f>
        <v>2</v>
      </c>
    </row>
    <row r="266" spans="17:35" x14ac:dyDescent="0.25">
      <c r="Q266">
        <v>84321102</v>
      </c>
      <c r="R266">
        <v>743</v>
      </c>
      <c r="S266" t="s">
        <v>336</v>
      </c>
      <c r="T266" t="s">
        <v>337</v>
      </c>
      <c r="U266" t="s">
        <v>113</v>
      </c>
      <c r="V266">
        <v>14</v>
      </c>
      <c r="W266">
        <v>2022</v>
      </c>
      <c r="X266" s="1">
        <f>2025-טבלה2[[#This Row],[שנת יצור]]</f>
        <v>3</v>
      </c>
      <c r="Y266" s="39">
        <v>45739</v>
      </c>
      <c r="Z266" s="39">
        <v>46110</v>
      </c>
      <c r="AA266" t="s">
        <v>338</v>
      </c>
      <c r="AB266">
        <v>2008</v>
      </c>
      <c r="AC266" s="1">
        <f>LEN(טבלה2[[#This Row],[מספר רכב]])</f>
        <v>8</v>
      </c>
      <c r="AD266" s="1" t="str">
        <f>RIGHT(טבלה2[[#This Row],[מספר רכב]],טבלה2[[#This Row],[ספרות בצדדים]])</f>
        <v>102</v>
      </c>
      <c r="AE266" s="1" t="str">
        <f>MID(טבלה2[[#This Row],[מספר רכב]],טבלה2[[#This Row],[ספרות בצדדים]]+1,טבלה2[[#This Row],[ספרות באמצע]])</f>
        <v>21</v>
      </c>
      <c r="AF266" s="1" t="str">
        <f>MID(טבלה2[[#This Row],[מספר רכב]],1,טבלה2[[#This Row],[ספרות בצדדים]])</f>
        <v>843</v>
      </c>
      <c r="AG266" s="1" t="str">
        <f>CONCATENATE(טבלה2[[#This Row],[חלק שמאלי]],"-",טבלה2[[#This Row],[אמצע]],"-",טבלה2[[#This Row],[חלק ימני]])</f>
        <v>843-21-102</v>
      </c>
      <c r="AH266">
        <f>IF(טבלה2[[#This Row],[מספר ספרות]]=7,3,2)</f>
        <v>2</v>
      </c>
      <c r="AI266">
        <f>IF(טבלה2[[#This Row],[מספר ספרות]]=7,2,3)</f>
        <v>3</v>
      </c>
    </row>
    <row r="267" spans="17:35" x14ac:dyDescent="0.25">
      <c r="Q267">
        <v>4091462</v>
      </c>
      <c r="R267">
        <v>588</v>
      </c>
      <c r="S267" t="s">
        <v>111</v>
      </c>
      <c r="T267" t="s">
        <v>112</v>
      </c>
      <c r="U267" t="s">
        <v>113</v>
      </c>
      <c r="V267">
        <v>15</v>
      </c>
      <c r="W267">
        <v>2007</v>
      </c>
      <c r="X267" s="1">
        <f>2025-טבלה2[[#This Row],[שנת יצור]]</f>
        <v>18</v>
      </c>
      <c r="Y267" s="39">
        <v>45424</v>
      </c>
      <c r="Z267" s="39">
        <v>45677</v>
      </c>
      <c r="AA267" t="s">
        <v>118</v>
      </c>
      <c r="AB267" t="s">
        <v>117</v>
      </c>
      <c r="AC267" s="1">
        <f>LEN(טבלה2[[#This Row],[מספר רכב]])</f>
        <v>7</v>
      </c>
      <c r="AD267" s="1" t="str">
        <f>RIGHT(טבלה2[[#This Row],[מספר רכב]],טבלה2[[#This Row],[ספרות בצדדים]])</f>
        <v>62</v>
      </c>
      <c r="AE267" s="1" t="str">
        <f>MID(טבלה2[[#This Row],[מספר רכב]],טבלה2[[#This Row],[ספרות בצדדים]]+1,טבלה2[[#This Row],[ספרות באמצע]])</f>
        <v>914</v>
      </c>
      <c r="AF267" s="1" t="str">
        <f>MID(טבלה2[[#This Row],[מספר רכב]],1,טבלה2[[#This Row],[ספרות בצדדים]])</f>
        <v>40</v>
      </c>
      <c r="AG267" s="1" t="str">
        <f>CONCATENATE(טבלה2[[#This Row],[חלק שמאלי]],"-",טבלה2[[#This Row],[אמצע]],"-",טבלה2[[#This Row],[חלק ימני]])</f>
        <v>40-914-62</v>
      </c>
      <c r="AH267">
        <f>IF(טבלה2[[#This Row],[מספר ספרות]]=7,3,2)</f>
        <v>3</v>
      </c>
      <c r="AI267">
        <f>IF(טבלה2[[#This Row],[מספר ספרות]]=7,2,3)</f>
        <v>2</v>
      </c>
    </row>
    <row r="268" spans="17:35" x14ac:dyDescent="0.25">
      <c r="Q268">
        <v>7077153</v>
      </c>
      <c r="R268">
        <v>19</v>
      </c>
      <c r="S268" t="s">
        <v>339</v>
      </c>
      <c r="T268" t="s">
        <v>340</v>
      </c>
      <c r="U268" t="s">
        <v>130</v>
      </c>
      <c r="V268">
        <v>15</v>
      </c>
      <c r="W268">
        <v>2015</v>
      </c>
      <c r="X268" s="1">
        <f>2025-טבלה2[[#This Row],[שנת יצור]]</f>
        <v>10</v>
      </c>
      <c r="Y268" s="39">
        <v>45740</v>
      </c>
      <c r="Z268" s="39">
        <v>46026</v>
      </c>
      <c r="AA268" t="s">
        <v>156</v>
      </c>
      <c r="AB268" t="s">
        <v>341</v>
      </c>
      <c r="AC268" s="1">
        <f>LEN(טבלה2[[#This Row],[מספר רכב]])</f>
        <v>7</v>
      </c>
      <c r="AD268" s="1" t="str">
        <f>RIGHT(טבלה2[[#This Row],[מספר רכב]],טבלה2[[#This Row],[ספרות בצדדים]])</f>
        <v>53</v>
      </c>
      <c r="AE268" s="1" t="str">
        <f>MID(טבלה2[[#This Row],[מספר רכב]],טבלה2[[#This Row],[ספרות בצדדים]]+1,טבלה2[[#This Row],[ספרות באמצע]])</f>
        <v>771</v>
      </c>
      <c r="AF268" s="1" t="str">
        <f>MID(טבלה2[[#This Row],[מספר רכב]],1,טבלה2[[#This Row],[ספרות בצדדים]])</f>
        <v>70</v>
      </c>
      <c r="AG268" s="1" t="str">
        <f>CONCATENATE(טבלה2[[#This Row],[חלק שמאלי]],"-",טבלה2[[#This Row],[אמצע]],"-",טבלה2[[#This Row],[חלק ימני]])</f>
        <v>70-771-53</v>
      </c>
      <c r="AH268">
        <f>IF(טבלה2[[#This Row],[מספר ספרות]]=7,3,2)</f>
        <v>3</v>
      </c>
      <c r="AI268">
        <f>IF(טבלה2[[#This Row],[מספר ספרות]]=7,2,3)</f>
        <v>2</v>
      </c>
    </row>
    <row r="269" spans="17:35" x14ac:dyDescent="0.25">
      <c r="Q269">
        <v>2505761</v>
      </c>
      <c r="R269">
        <v>839</v>
      </c>
      <c r="S269" t="s">
        <v>244</v>
      </c>
      <c r="T269" t="s">
        <v>280</v>
      </c>
      <c r="U269" t="s">
        <v>158</v>
      </c>
      <c r="W269">
        <v>2007</v>
      </c>
      <c r="X269" s="1">
        <f>2025-טבלה2[[#This Row],[שנת יצור]]</f>
        <v>18</v>
      </c>
      <c r="Y269" s="39">
        <v>45446</v>
      </c>
      <c r="Z269" s="39">
        <v>45808</v>
      </c>
      <c r="AA269" t="s">
        <v>133</v>
      </c>
      <c r="AB269" t="s">
        <v>127</v>
      </c>
      <c r="AC269" s="1">
        <f>LEN(טבלה2[[#This Row],[מספר רכב]])</f>
        <v>7</v>
      </c>
      <c r="AD269" s="1" t="str">
        <f>RIGHT(טבלה2[[#This Row],[מספר רכב]],טבלה2[[#This Row],[ספרות בצדדים]])</f>
        <v>61</v>
      </c>
      <c r="AE269" s="1" t="str">
        <f>MID(טבלה2[[#This Row],[מספר רכב]],טבלה2[[#This Row],[ספרות בצדדים]]+1,טבלה2[[#This Row],[ספרות באמצע]])</f>
        <v>057</v>
      </c>
      <c r="AF269" s="1" t="str">
        <f>MID(טבלה2[[#This Row],[מספר רכב]],1,טבלה2[[#This Row],[ספרות בצדדים]])</f>
        <v>25</v>
      </c>
      <c r="AG269" s="1" t="str">
        <f>CONCATENATE(טבלה2[[#This Row],[חלק שמאלי]],"-",טבלה2[[#This Row],[אמצע]],"-",טבלה2[[#This Row],[חלק ימני]])</f>
        <v>25-057-61</v>
      </c>
      <c r="AH269">
        <f>IF(טבלה2[[#This Row],[מספר ספרות]]=7,3,2)</f>
        <v>3</v>
      </c>
      <c r="AI269">
        <f>IF(טבלה2[[#This Row],[מספר ספרות]]=7,2,3)</f>
        <v>2</v>
      </c>
    </row>
    <row r="270" spans="17:35" x14ac:dyDescent="0.25">
      <c r="Q270">
        <v>4718461</v>
      </c>
      <c r="R270">
        <v>588</v>
      </c>
      <c r="S270" t="s">
        <v>111</v>
      </c>
      <c r="T270" t="s">
        <v>112</v>
      </c>
      <c r="U270" t="s">
        <v>121</v>
      </c>
      <c r="W270">
        <v>2007</v>
      </c>
      <c r="X270" s="1">
        <f>2025-טבלה2[[#This Row],[שנת יצור]]</f>
        <v>18</v>
      </c>
      <c r="Y270" s="39">
        <v>45547</v>
      </c>
      <c r="Z270" s="39">
        <v>45899</v>
      </c>
      <c r="AA270" t="s">
        <v>118</v>
      </c>
      <c r="AB270" t="s">
        <v>115</v>
      </c>
      <c r="AC270" s="1">
        <f>LEN(טבלה2[[#This Row],[מספר רכב]])</f>
        <v>7</v>
      </c>
      <c r="AD270" s="1" t="str">
        <f>RIGHT(טבלה2[[#This Row],[מספר רכב]],טבלה2[[#This Row],[ספרות בצדדים]])</f>
        <v>61</v>
      </c>
      <c r="AE270" s="1" t="str">
        <f>MID(טבלה2[[#This Row],[מספר רכב]],טבלה2[[#This Row],[ספרות בצדדים]]+1,טבלה2[[#This Row],[ספרות באמצע]])</f>
        <v>184</v>
      </c>
      <c r="AF270" s="1" t="str">
        <f>MID(טבלה2[[#This Row],[מספר רכב]],1,טבלה2[[#This Row],[ספרות בצדדים]])</f>
        <v>47</v>
      </c>
      <c r="AG270" s="1" t="str">
        <f>CONCATENATE(טבלה2[[#This Row],[חלק שמאלי]],"-",טבלה2[[#This Row],[אמצע]],"-",טבלה2[[#This Row],[חלק ימני]])</f>
        <v>47-184-61</v>
      </c>
      <c r="AH270">
        <f>IF(טבלה2[[#This Row],[מספר ספרות]]=7,3,2)</f>
        <v>3</v>
      </c>
      <c r="AI270">
        <f>IF(טבלה2[[#This Row],[מספר ספרות]]=7,2,3)</f>
        <v>2</v>
      </c>
    </row>
    <row r="271" spans="17:35" x14ac:dyDescent="0.25">
      <c r="Q271">
        <v>55029901</v>
      </c>
      <c r="R271">
        <v>830</v>
      </c>
      <c r="S271" t="s">
        <v>342</v>
      </c>
      <c r="T271">
        <v>292.32400000000001</v>
      </c>
      <c r="U271" t="s">
        <v>343</v>
      </c>
      <c r="V271">
        <v>15</v>
      </c>
      <c r="W271">
        <v>2018</v>
      </c>
      <c r="X271" s="1">
        <f>2025-טבלה2[[#This Row],[שנת יצור]]</f>
        <v>7</v>
      </c>
      <c r="Y271" s="39">
        <v>45519</v>
      </c>
      <c r="Z271" s="39">
        <v>45877</v>
      </c>
      <c r="AA271" t="s">
        <v>119</v>
      </c>
      <c r="AB271" t="s">
        <v>344</v>
      </c>
      <c r="AC271" s="1">
        <f>LEN(טבלה2[[#This Row],[מספר רכב]])</f>
        <v>8</v>
      </c>
      <c r="AD271" s="1" t="str">
        <f>RIGHT(טבלה2[[#This Row],[מספר רכב]],טבלה2[[#This Row],[ספרות בצדדים]])</f>
        <v>901</v>
      </c>
      <c r="AE271" s="1" t="str">
        <f>MID(טבלה2[[#This Row],[מספר רכב]],טבלה2[[#This Row],[ספרות בצדדים]]+1,טבלה2[[#This Row],[ספרות באמצע]])</f>
        <v>29</v>
      </c>
      <c r="AF271" s="1" t="str">
        <f>MID(טבלה2[[#This Row],[מספר רכב]],1,טבלה2[[#This Row],[ספרות בצדדים]])</f>
        <v>550</v>
      </c>
      <c r="AG271" s="1" t="str">
        <f>CONCATENATE(טבלה2[[#This Row],[חלק שמאלי]],"-",טבלה2[[#This Row],[אמצע]],"-",טבלה2[[#This Row],[חלק ימני]])</f>
        <v>550-29-901</v>
      </c>
      <c r="AH271">
        <f>IF(טבלה2[[#This Row],[מספר ספרות]]=7,3,2)</f>
        <v>2</v>
      </c>
      <c r="AI271">
        <f>IF(טבלה2[[#This Row],[מספר ספרות]]=7,2,3)</f>
        <v>3</v>
      </c>
    </row>
    <row r="272" spans="17:35" x14ac:dyDescent="0.25">
      <c r="Q272">
        <v>8310667</v>
      </c>
      <c r="R272">
        <v>155</v>
      </c>
      <c r="S272" t="s">
        <v>149</v>
      </c>
      <c r="T272" t="s">
        <v>345</v>
      </c>
      <c r="U272" t="s">
        <v>155</v>
      </c>
      <c r="V272">
        <v>15</v>
      </c>
      <c r="W272">
        <v>2008</v>
      </c>
      <c r="X272" s="1">
        <f>2025-טבלה2[[#This Row],[שנת יצור]]</f>
        <v>17</v>
      </c>
      <c r="Y272" s="39">
        <v>45579</v>
      </c>
      <c r="Z272" s="39">
        <v>45900</v>
      </c>
      <c r="AA272" t="s">
        <v>184</v>
      </c>
      <c r="AB272" t="s">
        <v>152</v>
      </c>
      <c r="AC272" s="1">
        <f>LEN(טבלה2[[#This Row],[מספר רכב]])</f>
        <v>7</v>
      </c>
      <c r="AD272" s="1" t="str">
        <f>RIGHT(טבלה2[[#This Row],[מספר רכב]],טבלה2[[#This Row],[ספרות בצדדים]])</f>
        <v>67</v>
      </c>
      <c r="AE272" s="1" t="str">
        <f>MID(טבלה2[[#This Row],[מספר רכב]],טבלה2[[#This Row],[ספרות בצדדים]]+1,טבלה2[[#This Row],[ספרות באמצע]])</f>
        <v>106</v>
      </c>
      <c r="AF272" s="1" t="str">
        <f>MID(טבלה2[[#This Row],[מספר רכב]],1,טבלה2[[#This Row],[ספרות בצדדים]])</f>
        <v>83</v>
      </c>
      <c r="AG272" s="1" t="str">
        <f>CONCATENATE(טבלה2[[#This Row],[חלק שמאלי]],"-",טבלה2[[#This Row],[אמצע]],"-",טבלה2[[#This Row],[חלק ימני]])</f>
        <v>83-106-67</v>
      </c>
      <c r="AH272">
        <f>IF(טבלה2[[#This Row],[מספר ספרות]]=7,3,2)</f>
        <v>3</v>
      </c>
      <c r="AI272">
        <f>IF(טבלה2[[#This Row],[מספר ספרות]]=7,2,3)</f>
        <v>2</v>
      </c>
    </row>
    <row r="273" spans="17:35" x14ac:dyDescent="0.25">
      <c r="Q273">
        <v>8997129</v>
      </c>
      <c r="R273">
        <v>588</v>
      </c>
      <c r="S273" t="s">
        <v>111</v>
      </c>
      <c r="T273" t="s">
        <v>142</v>
      </c>
      <c r="U273" t="s">
        <v>136</v>
      </c>
      <c r="W273">
        <v>2001</v>
      </c>
      <c r="X273" s="1">
        <f>2025-טבלה2[[#This Row],[שנת יצור]]</f>
        <v>24</v>
      </c>
      <c r="Y273" s="39">
        <v>45412</v>
      </c>
      <c r="Z273" s="39">
        <v>45623</v>
      </c>
      <c r="AA273" t="s">
        <v>119</v>
      </c>
      <c r="AB273" t="s">
        <v>143</v>
      </c>
      <c r="AC273" s="1">
        <f>LEN(טבלה2[[#This Row],[מספר רכב]])</f>
        <v>7</v>
      </c>
      <c r="AD273" s="1" t="str">
        <f>RIGHT(טבלה2[[#This Row],[מספר רכב]],טבלה2[[#This Row],[ספרות בצדדים]])</f>
        <v>29</v>
      </c>
      <c r="AE273" s="1" t="str">
        <f>MID(טבלה2[[#This Row],[מספר רכב]],טבלה2[[#This Row],[ספרות בצדדים]]+1,טבלה2[[#This Row],[ספרות באמצע]])</f>
        <v>971</v>
      </c>
      <c r="AF273" s="1" t="str">
        <f>MID(טבלה2[[#This Row],[מספר רכב]],1,טבלה2[[#This Row],[ספרות בצדדים]])</f>
        <v>89</v>
      </c>
      <c r="AG273" s="1" t="str">
        <f>CONCATENATE(טבלה2[[#This Row],[חלק שמאלי]],"-",טבלה2[[#This Row],[אמצע]],"-",טבלה2[[#This Row],[חלק ימני]])</f>
        <v>89-971-29</v>
      </c>
      <c r="AH273">
        <f>IF(טבלה2[[#This Row],[מספר ספרות]]=7,3,2)</f>
        <v>3</v>
      </c>
      <c r="AI273">
        <f>IF(טבלה2[[#This Row],[מספר ספרות]]=7,2,3)</f>
        <v>2</v>
      </c>
    </row>
    <row r="274" spans="17:35" x14ac:dyDescent="0.25">
      <c r="Q274">
        <v>1731161</v>
      </c>
      <c r="R274">
        <v>588</v>
      </c>
      <c r="S274" t="s">
        <v>111</v>
      </c>
      <c r="T274" t="s">
        <v>112</v>
      </c>
      <c r="U274" t="s">
        <v>113</v>
      </c>
      <c r="W274">
        <v>2007</v>
      </c>
      <c r="X274" s="1">
        <f>2025-טבלה2[[#This Row],[שנת יצור]]</f>
        <v>18</v>
      </c>
      <c r="Y274" s="39">
        <v>45506</v>
      </c>
      <c r="Z274" s="39">
        <v>45804</v>
      </c>
      <c r="AA274" t="s">
        <v>118</v>
      </c>
      <c r="AB274" t="s">
        <v>117</v>
      </c>
      <c r="AC274" s="1">
        <f>LEN(טבלה2[[#This Row],[מספר רכב]])</f>
        <v>7</v>
      </c>
      <c r="AD274" s="1" t="str">
        <f>RIGHT(טבלה2[[#This Row],[מספר רכב]],טבלה2[[#This Row],[ספרות בצדדים]])</f>
        <v>61</v>
      </c>
      <c r="AE274" s="1" t="str">
        <f>MID(טבלה2[[#This Row],[מספר רכב]],טבלה2[[#This Row],[ספרות בצדדים]]+1,טבלה2[[#This Row],[ספרות באמצע]])</f>
        <v>311</v>
      </c>
      <c r="AF274" s="1" t="str">
        <f>MID(טבלה2[[#This Row],[מספר רכב]],1,טבלה2[[#This Row],[ספרות בצדדים]])</f>
        <v>17</v>
      </c>
      <c r="AG274" s="1" t="str">
        <f>CONCATENATE(טבלה2[[#This Row],[חלק שמאלי]],"-",טבלה2[[#This Row],[אמצע]],"-",טבלה2[[#This Row],[חלק ימני]])</f>
        <v>17-311-61</v>
      </c>
      <c r="AH274">
        <f>IF(טבלה2[[#This Row],[מספר ספרות]]=7,3,2)</f>
        <v>3</v>
      </c>
      <c r="AI274">
        <f>IF(טבלה2[[#This Row],[מספר ספרות]]=7,2,3)</f>
        <v>2</v>
      </c>
    </row>
    <row r="275" spans="17:35" x14ac:dyDescent="0.25">
      <c r="Q275">
        <v>76800402</v>
      </c>
      <c r="R275">
        <v>253</v>
      </c>
      <c r="S275" t="s">
        <v>196</v>
      </c>
      <c r="T275" t="s">
        <v>346</v>
      </c>
      <c r="U275" t="s">
        <v>347</v>
      </c>
      <c r="V275">
        <v>14</v>
      </c>
      <c r="W275">
        <v>2022</v>
      </c>
      <c r="X275" s="1">
        <f>2025-טבלה2[[#This Row],[שנת יצור]]</f>
        <v>3</v>
      </c>
      <c r="Y275" s="39">
        <v>45685</v>
      </c>
      <c r="Z275" s="39">
        <v>46073</v>
      </c>
      <c r="AA275" t="s">
        <v>133</v>
      </c>
      <c r="AB275" t="s">
        <v>348</v>
      </c>
      <c r="AC275" s="1">
        <f>LEN(טבלה2[[#This Row],[מספר רכב]])</f>
        <v>8</v>
      </c>
      <c r="AD275" s="1" t="str">
        <f>RIGHT(טבלה2[[#This Row],[מספר רכב]],טבלה2[[#This Row],[ספרות בצדדים]])</f>
        <v>402</v>
      </c>
      <c r="AE275" s="1" t="str">
        <f>MID(טבלה2[[#This Row],[מספר רכב]],טבלה2[[#This Row],[ספרות בצדדים]]+1,טבלה2[[#This Row],[ספרות באמצע]])</f>
        <v>00</v>
      </c>
      <c r="AF275" s="1" t="str">
        <f>MID(טבלה2[[#This Row],[מספר רכב]],1,טבלה2[[#This Row],[ספרות בצדדים]])</f>
        <v>768</v>
      </c>
      <c r="AG275" s="1" t="str">
        <f>CONCATENATE(טבלה2[[#This Row],[חלק שמאלי]],"-",טבלה2[[#This Row],[אמצע]],"-",טבלה2[[#This Row],[חלק ימני]])</f>
        <v>768-00-402</v>
      </c>
      <c r="AH275">
        <f>IF(טבלה2[[#This Row],[מספר ספרות]]=7,3,2)</f>
        <v>2</v>
      </c>
      <c r="AI275">
        <f>IF(טבלה2[[#This Row],[מספר ספרות]]=7,2,3)</f>
        <v>3</v>
      </c>
    </row>
    <row r="276" spans="17:35" x14ac:dyDescent="0.25">
      <c r="Q276">
        <v>5987671</v>
      </c>
      <c r="R276">
        <v>588</v>
      </c>
      <c r="S276" t="s">
        <v>111</v>
      </c>
      <c r="T276" t="s">
        <v>186</v>
      </c>
      <c r="U276" t="s">
        <v>113</v>
      </c>
      <c r="V276">
        <v>15</v>
      </c>
      <c r="W276">
        <v>2011</v>
      </c>
      <c r="X276" s="1">
        <f>2025-טבלה2[[#This Row],[שנת יצור]]</f>
        <v>14</v>
      </c>
      <c r="Y276" s="39">
        <v>45428</v>
      </c>
      <c r="Z276" s="39">
        <v>45794</v>
      </c>
      <c r="AA276" t="s">
        <v>116</v>
      </c>
      <c r="AB276" t="s">
        <v>117</v>
      </c>
      <c r="AC276" s="1">
        <f>LEN(טבלה2[[#This Row],[מספר רכב]])</f>
        <v>7</v>
      </c>
      <c r="AD276" s="1" t="str">
        <f>RIGHT(טבלה2[[#This Row],[מספר רכב]],טבלה2[[#This Row],[ספרות בצדדים]])</f>
        <v>71</v>
      </c>
      <c r="AE276" s="1" t="str">
        <f>MID(טבלה2[[#This Row],[מספר רכב]],טבלה2[[#This Row],[ספרות בצדדים]]+1,טבלה2[[#This Row],[ספרות באמצע]])</f>
        <v>876</v>
      </c>
      <c r="AF276" s="1" t="str">
        <f>MID(טבלה2[[#This Row],[מספר רכב]],1,טבלה2[[#This Row],[ספרות בצדדים]])</f>
        <v>59</v>
      </c>
      <c r="AG276" s="1" t="str">
        <f>CONCATENATE(טבלה2[[#This Row],[חלק שמאלי]],"-",טבלה2[[#This Row],[אמצע]],"-",טבלה2[[#This Row],[חלק ימני]])</f>
        <v>59-876-71</v>
      </c>
      <c r="AH276">
        <f>IF(טבלה2[[#This Row],[מספר ספרות]]=7,3,2)</f>
        <v>3</v>
      </c>
      <c r="AI276">
        <f>IF(טבלה2[[#This Row],[מספר ספרות]]=7,2,3)</f>
        <v>2</v>
      </c>
    </row>
    <row r="277" spans="17:35" x14ac:dyDescent="0.25">
      <c r="Q277">
        <v>2484765</v>
      </c>
      <c r="R277">
        <v>734</v>
      </c>
      <c r="S277" t="s">
        <v>139</v>
      </c>
      <c r="T277" t="s">
        <v>207</v>
      </c>
      <c r="U277" t="s">
        <v>266</v>
      </c>
      <c r="W277">
        <v>2008</v>
      </c>
      <c r="X277" s="1">
        <f>2025-טבלה2[[#This Row],[שנת יצור]]</f>
        <v>17</v>
      </c>
      <c r="Y277" s="39">
        <v>45670</v>
      </c>
      <c r="Z277" s="39">
        <v>46035</v>
      </c>
      <c r="AA277" t="s">
        <v>122</v>
      </c>
      <c r="AB277" t="s">
        <v>141</v>
      </c>
      <c r="AC277" s="1">
        <f>LEN(טבלה2[[#This Row],[מספר רכב]])</f>
        <v>7</v>
      </c>
      <c r="AD277" s="1" t="str">
        <f>RIGHT(טבלה2[[#This Row],[מספר רכב]],טבלה2[[#This Row],[ספרות בצדדים]])</f>
        <v>65</v>
      </c>
      <c r="AE277" s="1" t="str">
        <f>MID(טבלה2[[#This Row],[מספר רכב]],טבלה2[[#This Row],[ספרות בצדדים]]+1,טבלה2[[#This Row],[ספרות באמצע]])</f>
        <v>847</v>
      </c>
      <c r="AF277" s="1" t="str">
        <f>MID(טבלה2[[#This Row],[מספר רכב]],1,טבלה2[[#This Row],[ספרות בצדדים]])</f>
        <v>24</v>
      </c>
      <c r="AG277" s="1" t="str">
        <f>CONCATENATE(טבלה2[[#This Row],[חלק שמאלי]],"-",טבלה2[[#This Row],[אמצע]],"-",טבלה2[[#This Row],[חלק ימני]])</f>
        <v>24-847-65</v>
      </c>
      <c r="AH277">
        <f>IF(טבלה2[[#This Row],[מספר ספרות]]=7,3,2)</f>
        <v>3</v>
      </c>
      <c r="AI277">
        <f>IF(טבלה2[[#This Row],[מספר ספרות]]=7,2,3)</f>
        <v>2</v>
      </c>
    </row>
    <row r="278" spans="17:35" x14ac:dyDescent="0.25">
      <c r="Q278">
        <v>1682266</v>
      </c>
      <c r="R278">
        <v>588</v>
      </c>
      <c r="S278" t="s">
        <v>111</v>
      </c>
      <c r="T278" t="s">
        <v>112</v>
      </c>
      <c r="U278" t="s">
        <v>113</v>
      </c>
      <c r="V278">
        <v>15</v>
      </c>
      <c r="W278">
        <v>2008</v>
      </c>
      <c r="X278" s="1">
        <f>2025-טבלה2[[#This Row],[שנת יצור]]</f>
        <v>17</v>
      </c>
      <c r="Y278" s="39">
        <v>45684</v>
      </c>
      <c r="Z278" s="39">
        <v>46043</v>
      </c>
      <c r="AA278" t="s">
        <v>118</v>
      </c>
      <c r="AB278" t="s">
        <v>117</v>
      </c>
      <c r="AC278" s="1">
        <f>LEN(טבלה2[[#This Row],[מספר רכב]])</f>
        <v>7</v>
      </c>
      <c r="AD278" s="1" t="str">
        <f>RIGHT(טבלה2[[#This Row],[מספר רכב]],טבלה2[[#This Row],[ספרות בצדדים]])</f>
        <v>66</v>
      </c>
      <c r="AE278" s="1" t="str">
        <f>MID(טבלה2[[#This Row],[מספר רכב]],טבלה2[[#This Row],[ספרות בצדדים]]+1,טבלה2[[#This Row],[ספרות באמצע]])</f>
        <v>822</v>
      </c>
      <c r="AF278" s="1" t="str">
        <f>MID(טבלה2[[#This Row],[מספר רכב]],1,טבלה2[[#This Row],[ספרות בצדדים]])</f>
        <v>16</v>
      </c>
      <c r="AG278" s="1" t="str">
        <f>CONCATENATE(טבלה2[[#This Row],[חלק שמאלי]],"-",טבלה2[[#This Row],[אמצע]],"-",טבלה2[[#This Row],[חלק ימני]])</f>
        <v>16-822-66</v>
      </c>
      <c r="AH278">
        <f>IF(טבלה2[[#This Row],[מספר ספרות]]=7,3,2)</f>
        <v>3</v>
      </c>
      <c r="AI278">
        <f>IF(טבלה2[[#This Row],[מספר ספרות]]=7,2,3)</f>
        <v>2</v>
      </c>
    </row>
    <row r="279" spans="17:35" x14ac:dyDescent="0.25">
      <c r="Q279">
        <v>7279423</v>
      </c>
      <c r="R279">
        <v>413</v>
      </c>
      <c r="S279" t="s">
        <v>123</v>
      </c>
      <c r="T279" t="s">
        <v>138</v>
      </c>
      <c r="U279" t="s">
        <v>125</v>
      </c>
      <c r="W279">
        <v>2001</v>
      </c>
      <c r="X279" s="1">
        <f>2025-טבלה2[[#This Row],[שנת יצור]]</f>
        <v>24</v>
      </c>
      <c r="Y279" s="39">
        <v>45601</v>
      </c>
      <c r="Z279" s="39">
        <v>45780</v>
      </c>
      <c r="AA279" t="s">
        <v>190</v>
      </c>
      <c r="AB279" t="s">
        <v>127</v>
      </c>
      <c r="AC279" s="1">
        <f>LEN(טבלה2[[#This Row],[מספר רכב]])</f>
        <v>7</v>
      </c>
      <c r="AD279" s="1" t="str">
        <f>RIGHT(טבלה2[[#This Row],[מספר רכב]],טבלה2[[#This Row],[ספרות בצדדים]])</f>
        <v>23</v>
      </c>
      <c r="AE279" s="1" t="str">
        <f>MID(טבלה2[[#This Row],[מספר רכב]],טבלה2[[#This Row],[ספרות בצדדים]]+1,טבלה2[[#This Row],[ספרות באמצע]])</f>
        <v>794</v>
      </c>
      <c r="AF279" s="1" t="str">
        <f>MID(טבלה2[[#This Row],[מספר רכב]],1,טבלה2[[#This Row],[ספרות בצדדים]])</f>
        <v>72</v>
      </c>
      <c r="AG279" s="1" t="str">
        <f>CONCATENATE(טבלה2[[#This Row],[חלק שמאלי]],"-",טבלה2[[#This Row],[אמצע]],"-",טבלה2[[#This Row],[חלק ימני]])</f>
        <v>72-794-23</v>
      </c>
      <c r="AH279">
        <f>IF(טבלה2[[#This Row],[מספר ספרות]]=7,3,2)</f>
        <v>3</v>
      </c>
      <c r="AI279">
        <f>IF(טבלה2[[#This Row],[מספר ספרות]]=7,2,3)</f>
        <v>2</v>
      </c>
    </row>
    <row r="280" spans="17:35" x14ac:dyDescent="0.25">
      <c r="Q280">
        <v>8617064</v>
      </c>
      <c r="R280">
        <v>413</v>
      </c>
      <c r="S280" t="s">
        <v>123</v>
      </c>
      <c r="T280" t="s">
        <v>159</v>
      </c>
      <c r="U280" t="s">
        <v>158</v>
      </c>
      <c r="V280">
        <v>15</v>
      </c>
      <c r="W280">
        <v>2008</v>
      </c>
      <c r="X280" s="1">
        <f>2025-טבלה2[[#This Row],[שנת יצור]]</f>
        <v>17</v>
      </c>
      <c r="Y280" s="39">
        <v>45648</v>
      </c>
      <c r="Z280" s="39">
        <v>45999</v>
      </c>
      <c r="AA280" t="s">
        <v>119</v>
      </c>
      <c r="AB280" t="s">
        <v>127</v>
      </c>
      <c r="AC280" s="1">
        <f>LEN(טבלה2[[#This Row],[מספר רכב]])</f>
        <v>7</v>
      </c>
      <c r="AD280" s="1" t="str">
        <f>RIGHT(טבלה2[[#This Row],[מספר רכב]],טבלה2[[#This Row],[ספרות בצדדים]])</f>
        <v>64</v>
      </c>
      <c r="AE280" s="1" t="str">
        <f>MID(טבלה2[[#This Row],[מספר רכב]],טבלה2[[#This Row],[ספרות בצדדים]]+1,טבלה2[[#This Row],[ספרות באמצע]])</f>
        <v>170</v>
      </c>
      <c r="AF280" s="1" t="str">
        <f>MID(טבלה2[[#This Row],[מספר רכב]],1,טבלה2[[#This Row],[ספרות בצדדים]])</f>
        <v>86</v>
      </c>
      <c r="AG280" s="1" t="str">
        <f>CONCATENATE(טבלה2[[#This Row],[חלק שמאלי]],"-",טבלה2[[#This Row],[אמצע]],"-",טבלה2[[#This Row],[חלק ימני]])</f>
        <v>86-170-64</v>
      </c>
      <c r="AH280">
        <f>IF(טבלה2[[#This Row],[מספר ספרות]]=7,3,2)</f>
        <v>3</v>
      </c>
      <c r="AI280">
        <f>IF(טבלה2[[#This Row],[מספר ספרות]]=7,2,3)</f>
        <v>2</v>
      </c>
    </row>
    <row r="281" spans="17:35" x14ac:dyDescent="0.25">
      <c r="Q281">
        <v>9723051</v>
      </c>
      <c r="R281">
        <v>588</v>
      </c>
      <c r="S281" t="s">
        <v>111</v>
      </c>
      <c r="T281" t="s">
        <v>135</v>
      </c>
      <c r="U281" t="s">
        <v>136</v>
      </c>
      <c r="W281">
        <v>2003</v>
      </c>
      <c r="X281" s="1">
        <f>2025-טבלה2[[#This Row],[שנת יצור]]</f>
        <v>22</v>
      </c>
      <c r="Y281" s="39">
        <v>45683</v>
      </c>
      <c r="Z281" s="39">
        <v>45867</v>
      </c>
      <c r="AA281" t="s">
        <v>116</v>
      </c>
      <c r="AB281" t="s">
        <v>137</v>
      </c>
      <c r="AC281" s="1">
        <f>LEN(טבלה2[[#This Row],[מספר רכב]])</f>
        <v>7</v>
      </c>
      <c r="AD281" s="1" t="str">
        <f>RIGHT(טבלה2[[#This Row],[מספר רכב]],טבלה2[[#This Row],[ספרות בצדדים]])</f>
        <v>51</v>
      </c>
      <c r="AE281" s="1" t="str">
        <f>MID(טבלה2[[#This Row],[מספר רכב]],טבלה2[[#This Row],[ספרות בצדדים]]+1,טבלה2[[#This Row],[ספרות באמצע]])</f>
        <v>230</v>
      </c>
      <c r="AF281" s="1" t="str">
        <f>MID(טבלה2[[#This Row],[מספר רכב]],1,טבלה2[[#This Row],[ספרות בצדדים]])</f>
        <v>97</v>
      </c>
      <c r="AG281" s="1" t="str">
        <f>CONCATENATE(טבלה2[[#This Row],[חלק שמאלי]],"-",טבלה2[[#This Row],[אמצע]],"-",טבלה2[[#This Row],[חלק ימני]])</f>
        <v>97-230-51</v>
      </c>
      <c r="AH281">
        <f>IF(טבלה2[[#This Row],[מספר ספרות]]=7,3,2)</f>
        <v>3</v>
      </c>
      <c r="AI281">
        <f>IF(טבלה2[[#This Row],[מספר ספרות]]=7,2,3)</f>
        <v>2</v>
      </c>
    </row>
    <row r="282" spans="17:35" x14ac:dyDescent="0.25">
      <c r="Q282">
        <v>2384059</v>
      </c>
      <c r="R282">
        <v>588</v>
      </c>
      <c r="S282" t="s">
        <v>111</v>
      </c>
      <c r="T282" t="s">
        <v>112</v>
      </c>
      <c r="U282" t="s">
        <v>113</v>
      </c>
      <c r="W282">
        <v>2005</v>
      </c>
      <c r="X282" s="1">
        <f>2025-טבלה2[[#This Row],[שנת יצור]]</f>
        <v>20</v>
      </c>
      <c r="Y282" s="39">
        <v>45226</v>
      </c>
      <c r="Z282" s="39">
        <v>45592</v>
      </c>
      <c r="AA282" t="s">
        <v>116</v>
      </c>
      <c r="AB282" t="s">
        <v>115</v>
      </c>
      <c r="AC282" s="1">
        <f>LEN(טבלה2[[#This Row],[מספר רכב]])</f>
        <v>7</v>
      </c>
      <c r="AD282" s="1" t="str">
        <f>RIGHT(טבלה2[[#This Row],[מספר רכב]],טבלה2[[#This Row],[ספרות בצדדים]])</f>
        <v>59</v>
      </c>
      <c r="AE282" s="1" t="str">
        <f>MID(טבלה2[[#This Row],[מספר רכב]],טבלה2[[#This Row],[ספרות בצדדים]]+1,טבלה2[[#This Row],[ספרות באמצע]])</f>
        <v>840</v>
      </c>
      <c r="AF282" s="1" t="str">
        <f>MID(טבלה2[[#This Row],[מספר רכב]],1,טבלה2[[#This Row],[ספרות בצדדים]])</f>
        <v>23</v>
      </c>
      <c r="AG282" s="1" t="str">
        <f>CONCATENATE(טבלה2[[#This Row],[חלק שמאלי]],"-",טבלה2[[#This Row],[אמצע]],"-",טבלה2[[#This Row],[חלק ימני]])</f>
        <v>23-840-59</v>
      </c>
      <c r="AH282">
        <f>IF(טבלה2[[#This Row],[מספר ספרות]]=7,3,2)</f>
        <v>3</v>
      </c>
      <c r="AI282">
        <f>IF(טבלה2[[#This Row],[מספר ספרות]]=7,2,3)</f>
        <v>2</v>
      </c>
    </row>
    <row r="283" spans="17:35" x14ac:dyDescent="0.25">
      <c r="Q283">
        <v>16213902</v>
      </c>
      <c r="R283">
        <v>839</v>
      </c>
      <c r="S283" t="s">
        <v>244</v>
      </c>
      <c r="T283" t="s">
        <v>349</v>
      </c>
      <c r="U283" t="s">
        <v>158</v>
      </c>
      <c r="V283">
        <v>3</v>
      </c>
      <c r="W283">
        <v>2020</v>
      </c>
      <c r="X283" s="1">
        <f>2025-טבלה2[[#This Row],[שנת יצור]]</f>
        <v>5</v>
      </c>
      <c r="Y283" s="39">
        <v>45744</v>
      </c>
      <c r="Z283" s="39">
        <v>46041</v>
      </c>
      <c r="AA283" t="s">
        <v>133</v>
      </c>
      <c r="AB283" t="s">
        <v>350</v>
      </c>
      <c r="AC283" s="1">
        <f>LEN(טבלה2[[#This Row],[מספר רכב]])</f>
        <v>8</v>
      </c>
      <c r="AD283" s="1" t="str">
        <f>RIGHT(טבלה2[[#This Row],[מספר רכב]],טבלה2[[#This Row],[ספרות בצדדים]])</f>
        <v>902</v>
      </c>
      <c r="AE283" s="1" t="str">
        <f>MID(טבלה2[[#This Row],[מספר רכב]],טבלה2[[#This Row],[ספרות בצדדים]]+1,טבלה2[[#This Row],[ספרות באמצע]])</f>
        <v>13</v>
      </c>
      <c r="AF283" s="1" t="str">
        <f>MID(טבלה2[[#This Row],[מספר רכב]],1,טבלה2[[#This Row],[ספרות בצדדים]])</f>
        <v>162</v>
      </c>
      <c r="AG283" s="1" t="str">
        <f>CONCATENATE(טבלה2[[#This Row],[חלק שמאלי]],"-",טבלה2[[#This Row],[אמצע]],"-",טבלה2[[#This Row],[חלק ימני]])</f>
        <v>162-13-902</v>
      </c>
      <c r="AH283">
        <f>IF(טבלה2[[#This Row],[מספר ספרות]]=7,3,2)</f>
        <v>2</v>
      </c>
      <c r="AI283">
        <f>IF(טבלה2[[#This Row],[מספר ספרות]]=7,2,3)</f>
        <v>3</v>
      </c>
    </row>
    <row r="284" spans="17:35" x14ac:dyDescent="0.25">
      <c r="Q284">
        <v>9592067</v>
      </c>
      <c r="R284">
        <v>683</v>
      </c>
      <c r="S284" t="s">
        <v>192</v>
      </c>
      <c r="T284" t="s">
        <v>351</v>
      </c>
      <c r="U284" t="s">
        <v>194</v>
      </c>
      <c r="V284">
        <v>15</v>
      </c>
      <c r="W284">
        <v>2008</v>
      </c>
      <c r="X284" s="1">
        <f>2025-טבלה2[[#This Row],[שנת יצור]]</f>
        <v>17</v>
      </c>
      <c r="Y284" s="39">
        <v>45457</v>
      </c>
      <c r="Z284" s="39">
        <v>45825</v>
      </c>
      <c r="AA284" t="s">
        <v>156</v>
      </c>
      <c r="AB284" t="s">
        <v>352</v>
      </c>
      <c r="AC284" s="1">
        <f>LEN(טבלה2[[#This Row],[מספר רכב]])</f>
        <v>7</v>
      </c>
      <c r="AD284" s="1" t="str">
        <f>RIGHT(טבלה2[[#This Row],[מספר רכב]],טבלה2[[#This Row],[ספרות בצדדים]])</f>
        <v>67</v>
      </c>
      <c r="AE284" s="1" t="str">
        <f>MID(טבלה2[[#This Row],[מספר רכב]],טבלה2[[#This Row],[ספרות בצדדים]]+1,טבלה2[[#This Row],[ספרות באמצע]])</f>
        <v>920</v>
      </c>
      <c r="AF284" s="1" t="str">
        <f>MID(טבלה2[[#This Row],[מספר רכב]],1,טבלה2[[#This Row],[ספרות בצדדים]])</f>
        <v>95</v>
      </c>
      <c r="AG284" s="1" t="str">
        <f>CONCATENATE(טבלה2[[#This Row],[חלק שמאלי]],"-",טבלה2[[#This Row],[אמצע]],"-",טבלה2[[#This Row],[חלק ימני]])</f>
        <v>95-920-67</v>
      </c>
      <c r="AH284">
        <f>IF(טבלה2[[#This Row],[מספר ספרות]]=7,3,2)</f>
        <v>3</v>
      </c>
      <c r="AI284">
        <f>IF(טבלה2[[#This Row],[מספר ספרות]]=7,2,3)</f>
        <v>2</v>
      </c>
    </row>
    <row r="285" spans="17:35" x14ac:dyDescent="0.25">
      <c r="Q285">
        <v>4964261</v>
      </c>
      <c r="R285">
        <v>588</v>
      </c>
      <c r="S285" t="s">
        <v>111</v>
      </c>
      <c r="T285" t="s">
        <v>112</v>
      </c>
      <c r="U285" t="s">
        <v>113</v>
      </c>
      <c r="W285">
        <v>2007</v>
      </c>
      <c r="X285" s="1">
        <f>2025-טבלה2[[#This Row],[שנת יצור]]</f>
        <v>18</v>
      </c>
      <c r="Y285" s="39">
        <v>45611</v>
      </c>
      <c r="Z285" s="39">
        <v>45925</v>
      </c>
      <c r="AA285" t="s">
        <v>116</v>
      </c>
      <c r="AB285" t="s">
        <v>117</v>
      </c>
      <c r="AC285" s="1">
        <f>LEN(טבלה2[[#This Row],[מספר רכב]])</f>
        <v>7</v>
      </c>
      <c r="AD285" s="1" t="str">
        <f>RIGHT(טבלה2[[#This Row],[מספר רכב]],טבלה2[[#This Row],[ספרות בצדדים]])</f>
        <v>61</v>
      </c>
      <c r="AE285" s="1" t="str">
        <f>MID(טבלה2[[#This Row],[מספר רכב]],טבלה2[[#This Row],[ספרות בצדדים]]+1,טבלה2[[#This Row],[ספרות באמצע]])</f>
        <v>642</v>
      </c>
      <c r="AF285" s="1" t="str">
        <f>MID(טבלה2[[#This Row],[מספר רכב]],1,טבלה2[[#This Row],[ספרות בצדדים]])</f>
        <v>49</v>
      </c>
      <c r="AG285" s="1" t="str">
        <f>CONCATENATE(טבלה2[[#This Row],[חלק שמאלי]],"-",טבלה2[[#This Row],[אמצע]],"-",טבלה2[[#This Row],[חלק ימני]])</f>
        <v>49-642-61</v>
      </c>
      <c r="AH285">
        <f>IF(טבלה2[[#This Row],[מספר ספרות]]=7,3,2)</f>
        <v>3</v>
      </c>
      <c r="AI285">
        <f>IF(טבלה2[[#This Row],[מספר ספרות]]=7,2,3)</f>
        <v>2</v>
      </c>
    </row>
    <row r="286" spans="17:35" x14ac:dyDescent="0.25">
      <c r="Q286">
        <v>3911460</v>
      </c>
      <c r="R286">
        <v>778</v>
      </c>
      <c r="S286" t="s">
        <v>353</v>
      </c>
      <c r="T286" t="s">
        <v>354</v>
      </c>
      <c r="U286" t="s">
        <v>355</v>
      </c>
      <c r="W286">
        <v>2007</v>
      </c>
      <c r="X286" s="1">
        <f>2025-טבלה2[[#This Row],[שנת יצור]]</f>
        <v>18</v>
      </c>
      <c r="Y286" s="39">
        <v>45200</v>
      </c>
      <c r="Z286" s="39">
        <v>45533</v>
      </c>
      <c r="AA286" t="s">
        <v>133</v>
      </c>
      <c r="AB286" t="s">
        <v>356</v>
      </c>
      <c r="AC286" s="1">
        <f>LEN(טבלה2[[#This Row],[מספר רכב]])</f>
        <v>7</v>
      </c>
      <c r="AD286" s="1" t="str">
        <f>RIGHT(טבלה2[[#This Row],[מספר רכב]],טבלה2[[#This Row],[ספרות בצדדים]])</f>
        <v>60</v>
      </c>
      <c r="AE286" s="1" t="str">
        <f>MID(טבלה2[[#This Row],[מספר רכב]],טבלה2[[#This Row],[ספרות בצדדים]]+1,טבלה2[[#This Row],[ספרות באמצע]])</f>
        <v>114</v>
      </c>
      <c r="AF286" s="1" t="str">
        <f>MID(טבלה2[[#This Row],[מספר רכב]],1,טבלה2[[#This Row],[ספרות בצדדים]])</f>
        <v>39</v>
      </c>
      <c r="AG286" s="1" t="str">
        <f>CONCATENATE(טבלה2[[#This Row],[חלק שמאלי]],"-",טבלה2[[#This Row],[אמצע]],"-",טבלה2[[#This Row],[חלק ימני]])</f>
        <v>39-114-60</v>
      </c>
      <c r="AH286">
        <f>IF(טבלה2[[#This Row],[מספר ספרות]]=7,3,2)</f>
        <v>3</v>
      </c>
      <c r="AI286">
        <f>IF(טבלה2[[#This Row],[מספר ספרות]]=7,2,3)</f>
        <v>2</v>
      </c>
    </row>
    <row r="287" spans="17:35" x14ac:dyDescent="0.25">
      <c r="Q287">
        <v>4393276</v>
      </c>
      <c r="R287">
        <v>845</v>
      </c>
      <c r="S287" t="s">
        <v>226</v>
      </c>
      <c r="T287" t="s">
        <v>357</v>
      </c>
      <c r="U287" t="s">
        <v>198</v>
      </c>
      <c r="V287">
        <v>15</v>
      </c>
      <c r="W287">
        <v>2011</v>
      </c>
      <c r="X287" s="1">
        <f>2025-טבלה2[[#This Row],[שנת יצור]]</f>
        <v>14</v>
      </c>
      <c r="Y287" s="39">
        <v>45472</v>
      </c>
      <c r="Z287" s="39">
        <v>45829</v>
      </c>
      <c r="AA287" t="s">
        <v>116</v>
      </c>
      <c r="AB287" t="s">
        <v>358</v>
      </c>
      <c r="AC287" s="1">
        <f>LEN(טבלה2[[#This Row],[מספר רכב]])</f>
        <v>7</v>
      </c>
      <c r="AD287" s="1" t="str">
        <f>RIGHT(טבלה2[[#This Row],[מספר רכב]],טבלה2[[#This Row],[ספרות בצדדים]])</f>
        <v>76</v>
      </c>
      <c r="AE287" s="1" t="str">
        <f>MID(טבלה2[[#This Row],[מספר רכב]],טבלה2[[#This Row],[ספרות בצדדים]]+1,טבלה2[[#This Row],[ספרות באמצע]])</f>
        <v>932</v>
      </c>
      <c r="AF287" s="1" t="str">
        <f>MID(טבלה2[[#This Row],[מספר רכב]],1,טבלה2[[#This Row],[ספרות בצדדים]])</f>
        <v>43</v>
      </c>
      <c r="AG287" s="1" t="str">
        <f>CONCATENATE(טבלה2[[#This Row],[חלק שמאלי]],"-",טבלה2[[#This Row],[אמצע]],"-",טבלה2[[#This Row],[חלק ימני]])</f>
        <v>43-932-76</v>
      </c>
      <c r="AH287">
        <f>IF(טבלה2[[#This Row],[מספר ספרות]]=7,3,2)</f>
        <v>3</v>
      </c>
      <c r="AI287">
        <f>IF(טבלה2[[#This Row],[מספר ספרות]]=7,2,3)</f>
        <v>2</v>
      </c>
    </row>
    <row r="288" spans="17:35" x14ac:dyDescent="0.25">
      <c r="Q288">
        <v>4679163</v>
      </c>
      <c r="R288">
        <v>588</v>
      </c>
      <c r="S288" t="s">
        <v>111</v>
      </c>
      <c r="T288" t="s">
        <v>112</v>
      </c>
      <c r="U288" t="s">
        <v>113</v>
      </c>
      <c r="V288">
        <v>15</v>
      </c>
      <c r="W288">
        <v>2008</v>
      </c>
      <c r="X288" s="1">
        <f>2025-טבלה2[[#This Row],[שנת יצור]]</f>
        <v>17</v>
      </c>
      <c r="Y288" s="39">
        <v>45438</v>
      </c>
      <c r="Z288" s="39">
        <v>45803</v>
      </c>
      <c r="AA288" t="s">
        <v>116</v>
      </c>
      <c r="AB288" t="s">
        <v>117</v>
      </c>
      <c r="AC288" s="1">
        <f>LEN(טבלה2[[#This Row],[מספר רכב]])</f>
        <v>7</v>
      </c>
      <c r="AD288" s="1" t="str">
        <f>RIGHT(טבלה2[[#This Row],[מספר רכב]],טבלה2[[#This Row],[ספרות בצדדים]])</f>
        <v>63</v>
      </c>
      <c r="AE288" s="1" t="str">
        <f>MID(טבלה2[[#This Row],[מספר רכב]],טבלה2[[#This Row],[ספרות בצדדים]]+1,טבלה2[[#This Row],[ספרות באמצע]])</f>
        <v>791</v>
      </c>
      <c r="AF288" s="1" t="str">
        <f>MID(טבלה2[[#This Row],[מספר רכב]],1,טבלה2[[#This Row],[ספרות בצדדים]])</f>
        <v>46</v>
      </c>
      <c r="AG288" s="1" t="str">
        <f>CONCATENATE(טבלה2[[#This Row],[חלק שמאלי]],"-",טבלה2[[#This Row],[אמצע]],"-",טבלה2[[#This Row],[חלק ימני]])</f>
        <v>46-791-63</v>
      </c>
      <c r="AH288">
        <f>IF(טבלה2[[#This Row],[מספר ספרות]]=7,3,2)</f>
        <v>3</v>
      </c>
      <c r="AI288">
        <f>IF(טבלה2[[#This Row],[מספר ספרות]]=7,2,3)</f>
        <v>2</v>
      </c>
    </row>
    <row r="289" spans="17:35" x14ac:dyDescent="0.25">
      <c r="Q289">
        <v>8773464</v>
      </c>
      <c r="R289">
        <v>413</v>
      </c>
      <c r="S289" t="s">
        <v>123</v>
      </c>
      <c r="T289" t="s">
        <v>132</v>
      </c>
      <c r="U289" t="s">
        <v>291</v>
      </c>
      <c r="W289">
        <v>2008</v>
      </c>
      <c r="X289" s="1">
        <f>2025-טבלה2[[#This Row],[שנת יצור]]</f>
        <v>17</v>
      </c>
      <c r="Y289" s="39">
        <v>45764</v>
      </c>
      <c r="Z289" s="39">
        <v>46034</v>
      </c>
      <c r="AA289" t="s">
        <v>328</v>
      </c>
      <c r="AB289" t="s">
        <v>134</v>
      </c>
      <c r="AC289" s="1">
        <f>LEN(טבלה2[[#This Row],[מספר רכב]])</f>
        <v>7</v>
      </c>
      <c r="AD289" s="1" t="str">
        <f>RIGHT(טבלה2[[#This Row],[מספר רכב]],טבלה2[[#This Row],[ספרות בצדדים]])</f>
        <v>64</v>
      </c>
      <c r="AE289" s="1" t="str">
        <f>MID(טבלה2[[#This Row],[מספר רכב]],טבלה2[[#This Row],[ספרות בצדדים]]+1,טבלה2[[#This Row],[ספרות באמצע]])</f>
        <v>734</v>
      </c>
      <c r="AF289" s="1" t="str">
        <f>MID(טבלה2[[#This Row],[מספר רכב]],1,טבלה2[[#This Row],[ספרות בצדדים]])</f>
        <v>87</v>
      </c>
      <c r="AG289" s="1" t="str">
        <f>CONCATENATE(טבלה2[[#This Row],[חלק שמאלי]],"-",טבלה2[[#This Row],[אמצע]],"-",טבלה2[[#This Row],[חלק ימני]])</f>
        <v>87-734-64</v>
      </c>
      <c r="AH289">
        <f>IF(טבלה2[[#This Row],[מספר ספרות]]=7,3,2)</f>
        <v>3</v>
      </c>
      <c r="AI289">
        <f>IF(טבלה2[[#This Row],[מספר ספרות]]=7,2,3)</f>
        <v>2</v>
      </c>
    </row>
    <row r="290" spans="17:35" x14ac:dyDescent="0.25">
      <c r="Q290">
        <v>6919063</v>
      </c>
      <c r="R290">
        <v>588</v>
      </c>
      <c r="S290" t="s">
        <v>111</v>
      </c>
      <c r="T290" t="s">
        <v>112</v>
      </c>
      <c r="U290" t="s">
        <v>113</v>
      </c>
      <c r="V290">
        <v>15</v>
      </c>
      <c r="W290">
        <v>2008</v>
      </c>
      <c r="X290" s="1">
        <f>2025-טבלה2[[#This Row],[שנת יצור]]</f>
        <v>17</v>
      </c>
      <c r="Y290" s="39">
        <v>45656</v>
      </c>
      <c r="Z290" s="39">
        <v>45838</v>
      </c>
      <c r="AA290" t="s">
        <v>122</v>
      </c>
      <c r="AB290" t="s">
        <v>117</v>
      </c>
      <c r="AC290" s="1">
        <f>LEN(טבלה2[[#This Row],[מספר רכב]])</f>
        <v>7</v>
      </c>
      <c r="AD290" s="1" t="str">
        <f>RIGHT(טבלה2[[#This Row],[מספר רכב]],טבלה2[[#This Row],[ספרות בצדדים]])</f>
        <v>63</v>
      </c>
      <c r="AE290" s="1" t="str">
        <f>MID(טבלה2[[#This Row],[מספר רכב]],טבלה2[[#This Row],[ספרות בצדדים]]+1,טבלה2[[#This Row],[ספרות באמצע]])</f>
        <v>190</v>
      </c>
      <c r="AF290" s="1" t="str">
        <f>MID(טבלה2[[#This Row],[מספר רכב]],1,טבלה2[[#This Row],[ספרות בצדדים]])</f>
        <v>69</v>
      </c>
      <c r="AG290" s="1" t="str">
        <f>CONCATENATE(טבלה2[[#This Row],[חלק שמאלי]],"-",טבלה2[[#This Row],[אמצע]],"-",טבלה2[[#This Row],[חלק ימני]])</f>
        <v>69-190-63</v>
      </c>
      <c r="AH290">
        <f>IF(טבלה2[[#This Row],[מספר ספרות]]=7,3,2)</f>
        <v>3</v>
      </c>
      <c r="AI290">
        <f>IF(טבלה2[[#This Row],[מספר ספרות]]=7,2,3)</f>
        <v>2</v>
      </c>
    </row>
    <row r="291" spans="17:35" x14ac:dyDescent="0.25">
      <c r="Q291">
        <v>7859162</v>
      </c>
      <c r="R291">
        <v>734</v>
      </c>
      <c r="S291" t="s">
        <v>139</v>
      </c>
      <c r="T291" t="s">
        <v>207</v>
      </c>
      <c r="U291" t="s">
        <v>208</v>
      </c>
      <c r="W291">
        <v>2007</v>
      </c>
      <c r="X291" s="1">
        <f>2025-טבלה2[[#This Row],[שנת יצור]]</f>
        <v>18</v>
      </c>
      <c r="Y291" s="39">
        <v>45376</v>
      </c>
      <c r="Z291" s="39">
        <v>45734</v>
      </c>
      <c r="AA291" t="s">
        <v>116</v>
      </c>
      <c r="AB291" t="s">
        <v>141</v>
      </c>
      <c r="AC291" s="1">
        <f>LEN(טבלה2[[#This Row],[מספר רכב]])</f>
        <v>7</v>
      </c>
      <c r="AD291" s="1" t="str">
        <f>RIGHT(טבלה2[[#This Row],[מספר רכב]],טבלה2[[#This Row],[ספרות בצדדים]])</f>
        <v>62</v>
      </c>
      <c r="AE291" s="1" t="str">
        <f>MID(טבלה2[[#This Row],[מספר רכב]],טבלה2[[#This Row],[ספרות בצדדים]]+1,טבלה2[[#This Row],[ספרות באמצע]])</f>
        <v>591</v>
      </c>
      <c r="AF291" s="1" t="str">
        <f>MID(טבלה2[[#This Row],[מספר רכב]],1,טבלה2[[#This Row],[ספרות בצדדים]])</f>
        <v>78</v>
      </c>
      <c r="AG291" s="1" t="str">
        <f>CONCATENATE(טבלה2[[#This Row],[חלק שמאלי]],"-",טבלה2[[#This Row],[אמצע]],"-",טבלה2[[#This Row],[חלק ימני]])</f>
        <v>78-591-62</v>
      </c>
      <c r="AH291">
        <f>IF(טבלה2[[#This Row],[מספר ספרות]]=7,3,2)</f>
        <v>3</v>
      </c>
      <c r="AI291">
        <f>IF(טבלה2[[#This Row],[מספר ספרות]]=7,2,3)</f>
        <v>2</v>
      </c>
    </row>
    <row r="292" spans="17:35" x14ac:dyDescent="0.25">
      <c r="Q292">
        <v>7277555</v>
      </c>
      <c r="R292">
        <v>253</v>
      </c>
      <c r="S292" t="s">
        <v>196</v>
      </c>
      <c r="T292" t="s">
        <v>359</v>
      </c>
      <c r="U292" t="s">
        <v>360</v>
      </c>
      <c r="V292">
        <v>15</v>
      </c>
      <c r="W292">
        <v>2017</v>
      </c>
      <c r="X292" s="1">
        <f>2025-טבלה2[[#This Row],[שנת יצור]]</f>
        <v>8</v>
      </c>
      <c r="Y292" s="39">
        <v>45781</v>
      </c>
      <c r="Z292" s="39">
        <v>46148</v>
      </c>
      <c r="AA292" t="s">
        <v>119</v>
      </c>
      <c r="AB292" t="s">
        <v>348</v>
      </c>
      <c r="AC292" s="1">
        <f>LEN(טבלה2[[#This Row],[מספר רכב]])</f>
        <v>7</v>
      </c>
      <c r="AD292" s="1" t="str">
        <f>RIGHT(טבלה2[[#This Row],[מספר רכב]],טבלה2[[#This Row],[ספרות בצדדים]])</f>
        <v>55</v>
      </c>
      <c r="AE292" s="1" t="str">
        <f>MID(טבלה2[[#This Row],[מספר רכב]],טבלה2[[#This Row],[ספרות בצדדים]]+1,טבלה2[[#This Row],[ספרות באמצע]])</f>
        <v>775</v>
      </c>
      <c r="AF292" s="1" t="str">
        <f>MID(טבלה2[[#This Row],[מספר רכב]],1,טבלה2[[#This Row],[ספרות בצדדים]])</f>
        <v>72</v>
      </c>
      <c r="AG292" s="1" t="str">
        <f>CONCATENATE(טבלה2[[#This Row],[חלק שמאלי]],"-",טבלה2[[#This Row],[אמצע]],"-",טבלה2[[#This Row],[חלק ימני]])</f>
        <v>72-775-55</v>
      </c>
      <c r="AH292">
        <f>IF(טבלה2[[#This Row],[מספר ספרות]]=7,3,2)</f>
        <v>3</v>
      </c>
      <c r="AI292">
        <f>IF(טבלה2[[#This Row],[מספר ספרות]]=7,2,3)</f>
        <v>2</v>
      </c>
    </row>
    <row r="293" spans="17:35" x14ac:dyDescent="0.25">
      <c r="Q293">
        <v>3836738</v>
      </c>
      <c r="R293">
        <v>724</v>
      </c>
      <c r="S293" t="s">
        <v>203</v>
      </c>
      <c r="T293" t="s">
        <v>361</v>
      </c>
      <c r="U293" t="s">
        <v>205</v>
      </c>
      <c r="V293">
        <v>14</v>
      </c>
      <c r="W293">
        <v>2016</v>
      </c>
      <c r="X293" s="1">
        <f>2025-טבלה2[[#This Row],[שנת יצור]]</f>
        <v>9</v>
      </c>
      <c r="Y293" s="39">
        <v>45784</v>
      </c>
      <c r="Z293" s="39">
        <v>46194</v>
      </c>
      <c r="AA293" t="s">
        <v>362</v>
      </c>
      <c r="AB293" t="s">
        <v>222</v>
      </c>
      <c r="AC293" s="1">
        <f>LEN(טבלה2[[#This Row],[מספר רכב]])</f>
        <v>7</v>
      </c>
      <c r="AD293" s="1" t="str">
        <f>RIGHT(טבלה2[[#This Row],[מספר רכב]],טבלה2[[#This Row],[ספרות בצדדים]])</f>
        <v>38</v>
      </c>
      <c r="AE293" s="1" t="str">
        <f>MID(טבלה2[[#This Row],[מספר רכב]],טבלה2[[#This Row],[ספרות בצדדים]]+1,טבלה2[[#This Row],[ספרות באמצע]])</f>
        <v>367</v>
      </c>
      <c r="AF293" s="1" t="str">
        <f>MID(טבלה2[[#This Row],[מספר רכב]],1,טבלה2[[#This Row],[ספרות בצדדים]])</f>
        <v>38</v>
      </c>
      <c r="AG293" s="1" t="str">
        <f>CONCATENATE(טבלה2[[#This Row],[חלק שמאלי]],"-",טבלה2[[#This Row],[אמצע]],"-",טבלה2[[#This Row],[חלק ימני]])</f>
        <v>38-367-38</v>
      </c>
      <c r="AH293">
        <f>IF(טבלה2[[#This Row],[מספר ספרות]]=7,3,2)</f>
        <v>3</v>
      </c>
      <c r="AI293">
        <f>IF(טבלה2[[#This Row],[מספר ספרות]]=7,2,3)</f>
        <v>2</v>
      </c>
    </row>
    <row r="294" spans="17:35" x14ac:dyDescent="0.25">
      <c r="Q294">
        <v>86247702</v>
      </c>
      <c r="R294">
        <v>885</v>
      </c>
      <c r="S294" t="s">
        <v>239</v>
      </c>
      <c r="T294" t="s">
        <v>363</v>
      </c>
      <c r="U294" t="s">
        <v>136</v>
      </c>
      <c r="V294">
        <v>14</v>
      </c>
      <c r="W294">
        <v>2022</v>
      </c>
      <c r="X294" s="1">
        <f>2025-טבלה2[[#This Row],[שנת יצור]]</f>
        <v>3</v>
      </c>
      <c r="Y294" s="39">
        <v>45784</v>
      </c>
      <c r="Z294" s="39">
        <v>46157</v>
      </c>
      <c r="AA294" t="s">
        <v>156</v>
      </c>
      <c r="AB294" t="s">
        <v>364</v>
      </c>
      <c r="AC294" s="1">
        <f>LEN(טבלה2[[#This Row],[מספר רכב]])</f>
        <v>8</v>
      </c>
      <c r="AD294" s="1" t="str">
        <f>RIGHT(טבלה2[[#This Row],[מספר רכב]],טבלה2[[#This Row],[ספרות בצדדים]])</f>
        <v>702</v>
      </c>
      <c r="AE294" s="1" t="str">
        <f>MID(טבלה2[[#This Row],[מספר רכב]],טבלה2[[#This Row],[ספרות בצדדים]]+1,טבלה2[[#This Row],[ספרות באמצע]])</f>
        <v>47</v>
      </c>
      <c r="AF294" s="1" t="str">
        <f>MID(טבלה2[[#This Row],[מספר רכב]],1,טבלה2[[#This Row],[ספרות בצדדים]])</f>
        <v>862</v>
      </c>
      <c r="AG294" s="1" t="str">
        <f>CONCATENATE(טבלה2[[#This Row],[חלק שמאלי]],"-",טבלה2[[#This Row],[אמצע]],"-",טבלה2[[#This Row],[חלק ימני]])</f>
        <v>862-47-702</v>
      </c>
      <c r="AH294">
        <f>IF(טבלה2[[#This Row],[מספר ספרות]]=7,3,2)</f>
        <v>2</v>
      </c>
      <c r="AI294">
        <f>IF(טבלה2[[#This Row],[מספר ספרות]]=7,2,3)</f>
        <v>3</v>
      </c>
    </row>
    <row r="295" spans="17:35" x14ac:dyDescent="0.25">
      <c r="Q295">
        <v>8403638</v>
      </c>
      <c r="R295">
        <v>885</v>
      </c>
      <c r="S295" t="s">
        <v>239</v>
      </c>
      <c r="T295" t="s">
        <v>365</v>
      </c>
      <c r="U295" t="s">
        <v>366</v>
      </c>
      <c r="V295">
        <v>14</v>
      </c>
      <c r="W295">
        <v>2016</v>
      </c>
      <c r="X295" s="1">
        <f>2025-טבלה2[[#This Row],[שנת יצור]]</f>
        <v>9</v>
      </c>
      <c r="Y295" s="39">
        <v>45781</v>
      </c>
      <c r="Z295" s="39">
        <v>46192</v>
      </c>
      <c r="AA295" t="s">
        <v>367</v>
      </c>
      <c r="AB295" t="s">
        <v>368</v>
      </c>
      <c r="AC295" s="1">
        <f>LEN(טבלה2[[#This Row],[מספר רכב]])</f>
        <v>7</v>
      </c>
      <c r="AD295" s="1" t="str">
        <f>RIGHT(טבלה2[[#This Row],[מספר רכב]],טבלה2[[#This Row],[ספרות בצדדים]])</f>
        <v>38</v>
      </c>
      <c r="AE295" s="1" t="str">
        <f>MID(טבלה2[[#This Row],[מספר רכב]],טבלה2[[#This Row],[ספרות בצדדים]]+1,טבלה2[[#This Row],[ספרות באמצע]])</f>
        <v>036</v>
      </c>
      <c r="AF295" s="1" t="str">
        <f>MID(טבלה2[[#This Row],[מספר רכב]],1,טבלה2[[#This Row],[ספרות בצדדים]])</f>
        <v>84</v>
      </c>
      <c r="AG295" s="1" t="str">
        <f>CONCATENATE(טבלה2[[#This Row],[חלק שמאלי]],"-",טבלה2[[#This Row],[אמצע]],"-",טבלה2[[#This Row],[חלק ימני]])</f>
        <v>84-036-38</v>
      </c>
      <c r="AH295">
        <f>IF(טבלה2[[#This Row],[מספר ספרות]]=7,3,2)</f>
        <v>3</v>
      </c>
      <c r="AI295">
        <f>IF(טבלה2[[#This Row],[מספר ספרות]]=7,2,3)</f>
        <v>2</v>
      </c>
    </row>
    <row r="296" spans="17:35" x14ac:dyDescent="0.25">
      <c r="Q296">
        <v>37980902</v>
      </c>
      <c r="R296">
        <v>588</v>
      </c>
      <c r="S296" t="s">
        <v>111</v>
      </c>
      <c r="T296" t="s">
        <v>369</v>
      </c>
      <c r="U296" t="s">
        <v>130</v>
      </c>
      <c r="V296">
        <v>15</v>
      </c>
      <c r="W296">
        <v>2020</v>
      </c>
      <c r="X296" s="1">
        <f>2025-טבלה2[[#This Row],[שנת יצור]]</f>
        <v>5</v>
      </c>
      <c r="Y296" s="39">
        <v>45784</v>
      </c>
      <c r="Z296" s="39">
        <v>45984</v>
      </c>
      <c r="AA296" t="s">
        <v>119</v>
      </c>
      <c r="AB296" t="s">
        <v>370</v>
      </c>
      <c r="AC296" s="1">
        <f>LEN(טבלה2[[#This Row],[מספר רכב]])</f>
        <v>8</v>
      </c>
      <c r="AD296" s="1" t="str">
        <f>RIGHT(טבלה2[[#This Row],[מספר רכב]],טבלה2[[#This Row],[ספרות בצדדים]])</f>
        <v>902</v>
      </c>
      <c r="AE296" s="1" t="str">
        <f>MID(טבלה2[[#This Row],[מספר רכב]],טבלה2[[#This Row],[ספרות בצדדים]]+1,טבלה2[[#This Row],[ספרות באמצע]])</f>
        <v>80</v>
      </c>
      <c r="AF296" s="1" t="str">
        <f>MID(טבלה2[[#This Row],[מספר רכב]],1,טבלה2[[#This Row],[ספרות בצדדים]])</f>
        <v>379</v>
      </c>
      <c r="AG296" s="1" t="str">
        <f>CONCATENATE(טבלה2[[#This Row],[חלק שמאלי]],"-",טבלה2[[#This Row],[אמצע]],"-",טבלה2[[#This Row],[חלק ימני]])</f>
        <v>379-80-902</v>
      </c>
      <c r="AH296">
        <f>IF(טבלה2[[#This Row],[מספר ספרות]]=7,3,2)</f>
        <v>2</v>
      </c>
      <c r="AI296">
        <f>IF(טבלה2[[#This Row],[מספר ספרות]]=7,2,3)</f>
        <v>3</v>
      </c>
    </row>
    <row r="297" spans="17:35" x14ac:dyDescent="0.25">
      <c r="Q297">
        <v>72942401</v>
      </c>
      <c r="R297">
        <v>481</v>
      </c>
      <c r="S297" t="s">
        <v>165</v>
      </c>
      <c r="T297" t="s">
        <v>371</v>
      </c>
      <c r="U297" t="s">
        <v>372</v>
      </c>
      <c r="V297">
        <v>14</v>
      </c>
      <c r="W297">
        <v>2019</v>
      </c>
      <c r="X297" s="1">
        <f>2025-טבלה2[[#This Row],[שנת יצור]]</f>
        <v>6</v>
      </c>
      <c r="Y297" s="39">
        <v>45781</v>
      </c>
      <c r="Z297" s="39">
        <v>46154</v>
      </c>
      <c r="AA297" t="s">
        <v>367</v>
      </c>
      <c r="AB297" t="s">
        <v>373</v>
      </c>
      <c r="AC297" s="1">
        <f>LEN(טבלה2[[#This Row],[מספר רכב]])</f>
        <v>8</v>
      </c>
      <c r="AD297" s="1" t="str">
        <f>RIGHT(טבלה2[[#This Row],[מספר רכב]],טבלה2[[#This Row],[ספרות בצדדים]])</f>
        <v>401</v>
      </c>
      <c r="AE297" s="1" t="str">
        <f>MID(טבלה2[[#This Row],[מספר רכב]],טבלה2[[#This Row],[ספרות בצדדים]]+1,טבלה2[[#This Row],[ספרות באמצע]])</f>
        <v>42</v>
      </c>
      <c r="AF297" s="1" t="str">
        <f>MID(טבלה2[[#This Row],[מספר רכב]],1,טבלה2[[#This Row],[ספרות בצדדים]])</f>
        <v>729</v>
      </c>
      <c r="AG297" s="1" t="str">
        <f>CONCATENATE(טבלה2[[#This Row],[חלק שמאלי]],"-",טבלה2[[#This Row],[אמצע]],"-",טבלה2[[#This Row],[חלק ימני]])</f>
        <v>729-42-401</v>
      </c>
      <c r="AH297">
        <f>IF(טבלה2[[#This Row],[מספר ספרות]]=7,3,2)</f>
        <v>2</v>
      </c>
      <c r="AI297">
        <f>IF(טבלה2[[#This Row],[מספר ספרות]]=7,2,3)</f>
        <v>3</v>
      </c>
    </row>
    <row r="298" spans="17:35" x14ac:dyDescent="0.25">
      <c r="Q298">
        <v>6030172</v>
      </c>
      <c r="R298">
        <v>845</v>
      </c>
      <c r="S298" t="s">
        <v>226</v>
      </c>
      <c r="T298" t="s">
        <v>247</v>
      </c>
      <c r="U298" t="s">
        <v>183</v>
      </c>
      <c r="V298">
        <v>15</v>
      </c>
      <c r="W298">
        <v>2010</v>
      </c>
      <c r="X298" s="1">
        <f>2025-טבלה2[[#This Row],[שנת יצור]]</f>
        <v>15</v>
      </c>
      <c r="Y298" s="39">
        <v>45701</v>
      </c>
      <c r="Z298" s="39">
        <v>46061</v>
      </c>
      <c r="AA298" t="s">
        <v>116</v>
      </c>
      <c r="AB298" t="s">
        <v>230</v>
      </c>
      <c r="AC298" s="1">
        <f>LEN(טבלה2[[#This Row],[מספר רכב]])</f>
        <v>7</v>
      </c>
      <c r="AD298" s="1" t="str">
        <f>RIGHT(טבלה2[[#This Row],[מספר רכב]],טבלה2[[#This Row],[ספרות בצדדים]])</f>
        <v>72</v>
      </c>
      <c r="AE298" s="1" t="str">
        <f>MID(טבלה2[[#This Row],[מספר רכב]],טבלה2[[#This Row],[ספרות בצדדים]]+1,טבלה2[[#This Row],[ספרות באמצע]])</f>
        <v>301</v>
      </c>
      <c r="AF298" s="1" t="str">
        <f>MID(טבלה2[[#This Row],[מספר רכב]],1,טבלה2[[#This Row],[ספרות בצדדים]])</f>
        <v>60</v>
      </c>
      <c r="AG298" s="1" t="str">
        <f>CONCATENATE(טבלה2[[#This Row],[חלק שמאלי]],"-",טבלה2[[#This Row],[אמצע]],"-",טבלה2[[#This Row],[חלק ימני]])</f>
        <v>60-301-72</v>
      </c>
      <c r="AH298">
        <f>IF(טבלה2[[#This Row],[מספר ספרות]]=7,3,2)</f>
        <v>3</v>
      </c>
      <c r="AI298">
        <f>IF(טבלה2[[#This Row],[מספר ספרות]]=7,2,3)</f>
        <v>2</v>
      </c>
    </row>
    <row r="299" spans="17:35" x14ac:dyDescent="0.25">
      <c r="Q299">
        <v>8412253</v>
      </c>
      <c r="R299">
        <v>299</v>
      </c>
      <c r="S299" t="s">
        <v>374</v>
      </c>
      <c r="T299" t="s">
        <v>375</v>
      </c>
      <c r="U299" t="s">
        <v>194</v>
      </c>
      <c r="V299">
        <v>15</v>
      </c>
      <c r="W299">
        <v>2013</v>
      </c>
      <c r="X299" s="1">
        <f>2025-טבלה2[[#This Row],[שנת יצור]]</f>
        <v>12</v>
      </c>
      <c r="Y299" s="39">
        <v>45784</v>
      </c>
      <c r="Z299" s="39">
        <v>46184</v>
      </c>
      <c r="AA299" t="s">
        <v>133</v>
      </c>
      <c r="AB299" t="s">
        <v>195</v>
      </c>
      <c r="AC299" s="1">
        <f>LEN(טבלה2[[#This Row],[מספר רכב]])</f>
        <v>7</v>
      </c>
      <c r="AD299" s="1" t="str">
        <f>RIGHT(טבלה2[[#This Row],[מספר רכב]],טבלה2[[#This Row],[ספרות בצדדים]])</f>
        <v>53</v>
      </c>
      <c r="AE299" s="1" t="str">
        <f>MID(טבלה2[[#This Row],[מספר רכב]],טבלה2[[#This Row],[ספרות בצדדים]]+1,טבלה2[[#This Row],[ספרות באמצע]])</f>
        <v>122</v>
      </c>
      <c r="AF299" s="1" t="str">
        <f>MID(טבלה2[[#This Row],[מספר רכב]],1,טבלה2[[#This Row],[ספרות בצדדים]])</f>
        <v>84</v>
      </c>
      <c r="AG299" s="1" t="str">
        <f>CONCATENATE(טבלה2[[#This Row],[חלק שמאלי]],"-",טבלה2[[#This Row],[אמצע]],"-",טבלה2[[#This Row],[חלק ימני]])</f>
        <v>84-122-53</v>
      </c>
      <c r="AH299">
        <f>IF(טבלה2[[#This Row],[מספר ספרות]]=7,3,2)</f>
        <v>3</v>
      </c>
      <c r="AI299">
        <f>IF(טבלה2[[#This Row],[מספר ספרות]]=7,2,3)</f>
        <v>2</v>
      </c>
    </row>
    <row r="300" spans="17:35" x14ac:dyDescent="0.25">
      <c r="Q300">
        <v>2000966</v>
      </c>
      <c r="R300">
        <v>588</v>
      </c>
      <c r="S300" t="s">
        <v>111</v>
      </c>
      <c r="T300" t="s">
        <v>112</v>
      </c>
      <c r="U300" t="s">
        <v>121</v>
      </c>
      <c r="V300">
        <v>15</v>
      </c>
      <c r="W300">
        <v>2008</v>
      </c>
      <c r="X300" s="1">
        <f>2025-טבלה2[[#This Row],[שנת יצור]]</f>
        <v>17</v>
      </c>
      <c r="Y300" s="39">
        <v>45709</v>
      </c>
      <c r="Z300" s="39">
        <v>46062</v>
      </c>
      <c r="AA300" t="s">
        <v>156</v>
      </c>
      <c r="AB300" t="s">
        <v>115</v>
      </c>
      <c r="AC300" s="1">
        <f>LEN(טבלה2[[#This Row],[מספר רכב]])</f>
        <v>7</v>
      </c>
      <c r="AD300" s="1" t="str">
        <f>RIGHT(טבלה2[[#This Row],[מספר רכב]],טבלה2[[#This Row],[ספרות בצדדים]])</f>
        <v>66</v>
      </c>
      <c r="AE300" s="1" t="str">
        <f>MID(טבלה2[[#This Row],[מספר רכב]],טבלה2[[#This Row],[ספרות בצדדים]]+1,טבלה2[[#This Row],[ספרות באמצע]])</f>
        <v>009</v>
      </c>
      <c r="AF300" s="1" t="str">
        <f>MID(טבלה2[[#This Row],[מספר רכב]],1,טבלה2[[#This Row],[ספרות בצדדים]])</f>
        <v>20</v>
      </c>
      <c r="AG300" s="1" t="str">
        <f>CONCATENATE(טבלה2[[#This Row],[חלק שמאלי]],"-",טבלה2[[#This Row],[אמצע]],"-",טבלה2[[#This Row],[חלק ימני]])</f>
        <v>20-009-66</v>
      </c>
      <c r="AH300">
        <f>IF(טבלה2[[#This Row],[מספר ספרות]]=7,3,2)</f>
        <v>3</v>
      </c>
      <c r="AI300">
        <f>IF(טבלה2[[#This Row],[מספר ספרות]]=7,2,3)</f>
        <v>2</v>
      </c>
    </row>
    <row r="301" spans="17:35" x14ac:dyDescent="0.25">
      <c r="Q301">
        <v>5716375</v>
      </c>
      <c r="R301">
        <v>588</v>
      </c>
      <c r="S301" t="s">
        <v>111</v>
      </c>
      <c r="T301" t="s">
        <v>263</v>
      </c>
      <c r="U301" t="s">
        <v>113</v>
      </c>
      <c r="V301">
        <v>15</v>
      </c>
      <c r="W301">
        <v>2012</v>
      </c>
      <c r="X301" s="1">
        <f>2025-טבלה2[[#This Row],[שנת יצור]]</f>
        <v>13</v>
      </c>
      <c r="Y301" s="39">
        <v>45784</v>
      </c>
      <c r="Z301" s="39">
        <v>46185</v>
      </c>
      <c r="AA301" t="s">
        <v>264</v>
      </c>
      <c r="AB301" t="s">
        <v>175</v>
      </c>
      <c r="AC301" s="1">
        <f>LEN(טבלה2[[#This Row],[מספר רכב]])</f>
        <v>7</v>
      </c>
      <c r="AD301" s="1" t="str">
        <f>RIGHT(טבלה2[[#This Row],[מספר רכב]],טבלה2[[#This Row],[ספרות בצדדים]])</f>
        <v>75</v>
      </c>
      <c r="AE301" s="1" t="str">
        <f>MID(טבלה2[[#This Row],[מספר רכב]],טבלה2[[#This Row],[ספרות בצדדים]]+1,טבלה2[[#This Row],[ספרות באמצע]])</f>
        <v>163</v>
      </c>
      <c r="AF301" s="1" t="str">
        <f>MID(טבלה2[[#This Row],[מספר רכב]],1,טבלה2[[#This Row],[ספרות בצדדים]])</f>
        <v>57</v>
      </c>
      <c r="AG301" s="1" t="str">
        <f>CONCATENATE(טבלה2[[#This Row],[חלק שמאלי]],"-",טבלה2[[#This Row],[אמצע]],"-",טבלה2[[#This Row],[חלק ימני]])</f>
        <v>57-163-75</v>
      </c>
      <c r="AH301">
        <f>IF(טבלה2[[#This Row],[מספר ספרות]]=7,3,2)</f>
        <v>3</v>
      </c>
      <c r="AI301">
        <f>IF(טבלה2[[#This Row],[מספר ספרות]]=7,2,3)</f>
        <v>2</v>
      </c>
    </row>
    <row r="302" spans="17:35" x14ac:dyDescent="0.25">
      <c r="Q302">
        <v>3877572</v>
      </c>
      <c r="R302">
        <v>751</v>
      </c>
      <c r="S302" t="s">
        <v>231</v>
      </c>
      <c r="T302" t="s">
        <v>324</v>
      </c>
      <c r="U302" t="s">
        <v>201</v>
      </c>
      <c r="V302">
        <v>15</v>
      </c>
      <c r="W302">
        <v>2010</v>
      </c>
      <c r="X302" s="1">
        <f>2025-טבלה2[[#This Row],[שנת יצור]]</f>
        <v>15</v>
      </c>
      <c r="Y302" s="39">
        <v>45678</v>
      </c>
      <c r="Z302" s="39">
        <v>45880</v>
      </c>
      <c r="AA302" t="s">
        <v>233</v>
      </c>
      <c r="AB302" t="s">
        <v>376</v>
      </c>
      <c r="AC302" s="1">
        <f>LEN(טבלה2[[#This Row],[מספר רכב]])</f>
        <v>7</v>
      </c>
      <c r="AD302" s="1" t="str">
        <f>RIGHT(טבלה2[[#This Row],[מספר רכב]],טבלה2[[#This Row],[ספרות בצדדים]])</f>
        <v>72</v>
      </c>
      <c r="AE302" s="1" t="str">
        <f>MID(טבלה2[[#This Row],[מספר רכב]],טבלה2[[#This Row],[ספרות בצדדים]]+1,טבלה2[[#This Row],[ספרות באמצע]])</f>
        <v>775</v>
      </c>
      <c r="AF302" s="1" t="str">
        <f>MID(טבלה2[[#This Row],[מספר רכב]],1,טבלה2[[#This Row],[ספרות בצדדים]])</f>
        <v>38</v>
      </c>
      <c r="AG302" s="1" t="str">
        <f>CONCATENATE(טבלה2[[#This Row],[חלק שמאלי]],"-",טבלה2[[#This Row],[אמצע]],"-",טבלה2[[#This Row],[חלק ימני]])</f>
        <v>38-775-72</v>
      </c>
      <c r="AH302">
        <f>IF(טבלה2[[#This Row],[מספר ספרות]]=7,3,2)</f>
        <v>3</v>
      </c>
      <c r="AI302">
        <f>IF(טבלה2[[#This Row],[מספר ספרות]]=7,2,3)</f>
        <v>2</v>
      </c>
    </row>
    <row r="303" spans="17:35" x14ac:dyDescent="0.25">
      <c r="Q303">
        <v>9106133</v>
      </c>
      <c r="R303">
        <v>312</v>
      </c>
      <c r="S303" t="s">
        <v>153</v>
      </c>
      <c r="T303" t="s">
        <v>377</v>
      </c>
      <c r="U303" t="s">
        <v>121</v>
      </c>
      <c r="V303">
        <v>9</v>
      </c>
      <c r="W303">
        <v>2016</v>
      </c>
      <c r="X303" s="1">
        <f>2025-טבלה2[[#This Row],[שנת יצור]]</f>
        <v>9</v>
      </c>
      <c r="Y303" s="39">
        <v>45781</v>
      </c>
      <c r="Z303" s="39">
        <v>46149</v>
      </c>
      <c r="AA303" t="s">
        <v>133</v>
      </c>
      <c r="AB303" t="s">
        <v>378</v>
      </c>
      <c r="AC303" s="1">
        <f>LEN(טבלה2[[#This Row],[מספר רכב]])</f>
        <v>7</v>
      </c>
      <c r="AD303" s="1" t="str">
        <f>RIGHT(טבלה2[[#This Row],[מספר רכב]],טבלה2[[#This Row],[ספרות בצדדים]])</f>
        <v>33</v>
      </c>
      <c r="AE303" s="1" t="str">
        <f>MID(טבלה2[[#This Row],[מספר רכב]],טבלה2[[#This Row],[ספרות בצדדים]]+1,טבלה2[[#This Row],[ספרות באמצע]])</f>
        <v>061</v>
      </c>
      <c r="AF303" s="1" t="str">
        <f>MID(טבלה2[[#This Row],[מספר רכב]],1,טבלה2[[#This Row],[ספרות בצדדים]])</f>
        <v>91</v>
      </c>
      <c r="AG303" s="1" t="str">
        <f>CONCATENATE(טבלה2[[#This Row],[חלק שמאלי]],"-",טבלה2[[#This Row],[אמצע]],"-",טבלה2[[#This Row],[חלק ימני]])</f>
        <v>91-061-33</v>
      </c>
      <c r="AH303">
        <f>IF(טבלה2[[#This Row],[מספר ספרות]]=7,3,2)</f>
        <v>3</v>
      </c>
      <c r="AI303">
        <f>IF(טבלה2[[#This Row],[מספר ספרות]]=7,2,3)</f>
        <v>2</v>
      </c>
    </row>
    <row r="304" spans="17:35" x14ac:dyDescent="0.25">
      <c r="Q304">
        <v>1526761</v>
      </c>
      <c r="R304">
        <v>588</v>
      </c>
      <c r="S304" t="s">
        <v>111</v>
      </c>
      <c r="T304" t="s">
        <v>253</v>
      </c>
      <c r="U304" t="s">
        <v>188</v>
      </c>
      <c r="W304">
        <v>2006</v>
      </c>
      <c r="X304" s="1">
        <f>2025-טבלה2[[#This Row],[שנת יצור]]</f>
        <v>19</v>
      </c>
      <c r="Y304" s="39">
        <v>45784</v>
      </c>
      <c r="Z304" s="39">
        <v>46148</v>
      </c>
      <c r="AA304" t="s">
        <v>116</v>
      </c>
      <c r="AB304" t="s">
        <v>115</v>
      </c>
      <c r="AC304" s="1">
        <f>LEN(טבלה2[[#This Row],[מספר רכב]])</f>
        <v>7</v>
      </c>
      <c r="AD304" s="1" t="str">
        <f>RIGHT(טבלה2[[#This Row],[מספר רכב]],טבלה2[[#This Row],[ספרות בצדדים]])</f>
        <v>61</v>
      </c>
      <c r="AE304" s="1" t="str">
        <f>MID(טבלה2[[#This Row],[מספר רכב]],טבלה2[[#This Row],[ספרות בצדדים]]+1,טבלה2[[#This Row],[ספרות באמצע]])</f>
        <v>267</v>
      </c>
      <c r="AF304" s="1" t="str">
        <f>MID(טבלה2[[#This Row],[מספר רכב]],1,טבלה2[[#This Row],[ספרות בצדדים]])</f>
        <v>15</v>
      </c>
      <c r="AG304" s="1" t="str">
        <f>CONCATENATE(טבלה2[[#This Row],[חלק שמאלי]],"-",טבלה2[[#This Row],[אמצע]],"-",טבלה2[[#This Row],[חלק ימני]])</f>
        <v>15-267-61</v>
      </c>
      <c r="AH304">
        <f>IF(טבלה2[[#This Row],[מספר ספרות]]=7,3,2)</f>
        <v>3</v>
      </c>
      <c r="AI304">
        <f>IF(טבלה2[[#This Row],[מספר ספרות]]=7,2,3)</f>
        <v>2</v>
      </c>
    </row>
    <row r="305" spans="17:35" x14ac:dyDescent="0.25">
      <c r="Q305">
        <v>2078363</v>
      </c>
      <c r="R305">
        <v>481</v>
      </c>
      <c r="S305" t="s">
        <v>165</v>
      </c>
      <c r="T305" t="s">
        <v>166</v>
      </c>
      <c r="U305" t="s">
        <v>167</v>
      </c>
      <c r="V305">
        <v>15</v>
      </c>
      <c r="W305">
        <v>2008</v>
      </c>
      <c r="X305" s="1">
        <f>2025-טבלה2[[#This Row],[שנת יצור]]</f>
        <v>17</v>
      </c>
      <c r="Y305" s="39">
        <v>45784</v>
      </c>
      <c r="Z305" s="39">
        <v>46144</v>
      </c>
      <c r="AA305" t="s">
        <v>116</v>
      </c>
      <c r="AB305" t="s">
        <v>168</v>
      </c>
      <c r="AC305" s="1">
        <f>LEN(טבלה2[[#This Row],[מספר רכב]])</f>
        <v>7</v>
      </c>
      <c r="AD305" s="1" t="str">
        <f>RIGHT(טבלה2[[#This Row],[מספר רכב]],טבלה2[[#This Row],[ספרות בצדדים]])</f>
        <v>63</v>
      </c>
      <c r="AE305" s="1" t="str">
        <f>MID(טבלה2[[#This Row],[מספר רכב]],טבלה2[[#This Row],[ספרות בצדדים]]+1,טבלה2[[#This Row],[ספרות באמצע]])</f>
        <v>783</v>
      </c>
      <c r="AF305" s="1" t="str">
        <f>MID(טבלה2[[#This Row],[מספר רכב]],1,טבלה2[[#This Row],[ספרות בצדדים]])</f>
        <v>20</v>
      </c>
      <c r="AG305" s="1" t="str">
        <f>CONCATENATE(טבלה2[[#This Row],[חלק שמאלי]],"-",טבלה2[[#This Row],[אמצע]],"-",טבלה2[[#This Row],[חלק ימני]])</f>
        <v>20-783-63</v>
      </c>
      <c r="AH305">
        <f>IF(טבלה2[[#This Row],[מספר ספרות]]=7,3,2)</f>
        <v>3</v>
      </c>
      <c r="AI305">
        <f>IF(טבלה2[[#This Row],[מספר ספרות]]=7,2,3)</f>
        <v>2</v>
      </c>
    </row>
    <row r="306" spans="17:35" x14ac:dyDescent="0.25">
      <c r="Q306">
        <v>86166702</v>
      </c>
      <c r="R306">
        <v>885</v>
      </c>
      <c r="S306" t="s">
        <v>239</v>
      </c>
      <c r="T306" t="s">
        <v>379</v>
      </c>
      <c r="U306" t="s">
        <v>380</v>
      </c>
      <c r="V306">
        <v>13</v>
      </c>
      <c r="W306">
        <v>2022</v>
      </c>
      <c r="X306" s="1">
        <f>2025-טבלה2[[#This Row],[שנת יצור]]</f>
        <v>3</v>
      </c>
      <c r="Y306" s="39">
        <v>45781</v>
      </c>
      <c r="Z306" s="39">
        <v>46151</v>
      </c>
      <c r="AA306" t="s">
        <v>156</v>
      </c>
      <c r="AB306" t="s">
        <v>364</v>
      </c>
      <c r="AC306" s="1">
        <f>LEN(טבלה2[[#This Row],[מספר רכב]])</f>
        <v>8</v>
      </c>
      <c r="AD306" s="1" t="str">
        <f>RIGHT(טבלה2[[#This Row],[מספר רכב]],טבלה2[[#This Row],[ספרות בצדדים]])</f>
        <v>702</v>
      </c>
      <c r="AE306" s="1" t="str">
        <f>MID(טבלה2[[#This Row],[מספר רכב]],טבלה2[[#This Row],[ספרות בצדדים]]+1,טבלה2[[#This Row],[ספרות באמצע]])</f>
        <v>66</v>
      </c>
      <c r="AF306" s="1" t="str">
        <f>MID(טבלה2[[#This Row],[מספר רכב]],1,טבלה2[[#This Row],[ספרות בצדדים]])</f>
        <v>861</v>
      </c>
      <c r="AG306" s="1" t="str">
        <f>CONCATENATE(טבלה2[[#This Row],[חלק שמאלי]],"-",טבלה2[[#This Row],[אמצע]],"-",טבלה2[[#This Row],[חלק ימני]])</f>
        <v>861-66-702</v>
      </c>
      <c r="AH306">
        <f>IF(טבלה2[[#This Row],[מספר ספרות]]=7,3,2)</f>
        <v>2</v>
      </c>
      <c r="AI306">
        <f>IF(טבלה2[[#This Row],[מספר ספרות]]=7,2,3)</f>
        <v>3</v>
      </c>
    </row>
    <row r="307" spans="17:35" x14ac:dyDescent="0.25">
      <c r="Q307">
        <v>76193601</v>
      </c>
      <c r="R307">
        <v>839</v>
      </c>
      <c r="S307" t="s">
        <v>244</v>
      </c>
      <c r="T307" t="s">
        <v>349</v>
      </c>
      <c r="U307" t="s">
        <v>381</v>
      </c>
      <c r="V307">
        <v>3</v>
      </c>
      <c r="W307">
        <v>2019</v>
      </c>
      <c r="X307" s="1">
        <f>2025-טבלה2[[#This Row],[שנת יצור]]</f>
        <v>6</v>
      </c>
      <c r="Y307" s="39">
        <v>45784</v>
      </c>
      <c r="Z307" s="39">
        <v>46161</v>
      </c>
      <c r="AA307" t="s">
        <v>233</v>
      </c>
      <c r="AB307" t="s">
        <v>350</v>
      </c>
      <c r="AC307" s="1">
        <f>LEN(טבלה2[[#This Row],[מספר רכב]])</f>
        <v>8</v>
      </c>
      <c r="AD307" s="1" t="str">
        <f>RIGHT(טבלה2[[#This Row],[מספר רכב]],טבלה2[[#This Row],[ספרות בצדדים]])</f>
        <v>601</v>
      </c>
      <c r="AE307" s="1" t="str">
        <f>MID(טבלה2[[#This Row],[מספר רכב]],טבלה2[[#This Row],[ספרות בצדדים]]+1,טבלה2[[#This Row],[ספרות באמצע]])</f>
        <v>93</v>
      </c>
      <c r="AF307" s="1" t="str">
        <f>MID(טבלה2[[#This Row],[מספר רכב]],1,טבלה2[[#This Row],[ספרות בצדדים]])</f>
        <v>761</v>
      </c>
      <c r="AG307" s="1" t="str">
        <f>CONCATENATE(טבלה2[[#This Row],[חלק שמאלי]],"-",טבלה2[[#This Row],[אמצע]],"-",טבלה2[[#This Row],[חלק ימני]])</f>
        <v>761-93-601</v>
      </c>
      <c r="AH307">
        <f>IF(טבלה2[[#This Row],[מספר ספרות]]=7,3,2)</f>
        <v>2</v>
      </c>
      <c r="AI307">
        <f>IF(טבלה2[[#This Row],[מספר ספרות]]=7,2,3)</f>
        <v>3</v>
      </c>
    </row>
    <row r="308" spans="17:35" x14ac:dyDescent="0.25">
      <c r="Q308">
        <v>3744770</v>
      </c>
      <c r="R308">
        <v>413</v>
      </c>
      <c r="S308" t="s">
        <v>123</v>
      </c>
      <c r="T308" t="s">
        <v>157</v>
      </c>
      <c r="U308" t="s">
        <v>158</v>
      </c>
      <c r="V308">
        <v>15</v>
      </c>
      <c r="W308">
        <v>2010</v>
      </c>
      <c r="X308" s="1">
        <f>2025-טבלה2[[#This Row],[שנת יצור]]</f>
        <v>15</v>
      </c>
      <c r="Y308" s="39">
        <v>45701</v>
      </c>
      <c r="Z308" s="39">
        <v>46087</v>
      </c>
      <c r="AA308" t="s">
        <v>133</v>
      </c>
      <c r="AB308" t="s">
        <v>127</v>
      </c>
      <c r="AC308" s="1">
        <f>LEN(טבלה2[[#This Row],[מספר רכב]])</f>
        <v>7</v>
      </c>
      <c r="AD308" s="1" t="str">
        <f>RIGHT(טבלה2[[#This Row],[מספר רכב]],טבלה2[[#This Row],[ספרות בצדדים]])</f>
        <v>70</v>
      </c>
      <c r="AE308" s="1" t="str">
        <f>MID(טבלה2[[#This Row],[מספר רכב]],טבלה2[[#This Row],[ספרות בצדדים]]+1,טבלה2[[#This Row],[ספרות באמצע]])</f>
        <v>447</v>
      </c>
      <c r="AF308" s="1" t="str">
        <f>MID(טבלה2[[#This Row],[מספר רכב]],1,טבלה2[[#This Row],[ספרות בצדדים]])</f>
        <v>37</v>
      </c>
      <c r="AG308" s="1" t="str">
        <f>CONCATENATE(טבלה2[[#This Row],[חלק שמאלי]],"-",טבלה2[[#This Row],[אמצע]],"-",טבלה2[[#This Row],[חלק ימני]])</f>
        <v>37-447-70</v>
      </c>
      <c r="AH308">
        <f>IF(טבלה2[[#This Row],[מספר ספרות]]=7,3,2)</f>
        <v>3</v>
      </c>
      <c r="AI308">
        <f>IF(טבלה2[[#This Row],[מספר ספרות]]=7,2,3)</f>
        <v>2</v>
      </c>
    </row>
    <row r="309" spans="17:35" x14ac:dyDescent="0.25">
      <c r="Q309">
        <v>2334837</v>
      </c>
      <c r="R309">
        <v>839</v>
      </c>
      <c r="S309" t="s">
        <v>244</v>
      </c>
      <c r="T309" t="s">
        <v>382</v>
      </c>
      <c r="U309" t="s">
        <v>383</v>
      </c>
      <c r="V309">
        <v>14</v>
      </c>
      <c r="W309">
        <v>2016</v>
      </c>
      <c r="X309" s="1">
        <f>2025-טבלה2[[#This Row],[שנת יצור]]</f>
        <v>9</v>
      </c>
      <c r="Y309" s="39">
        <v>45508</v>
      </c>
      <c r="Z309" s="39">
        <v>45807</v>
      </c>
      <c r="AA309" t="s">
        <v>233</v>
      </c>
      <c r="AB309" t="s">
        <v>127</v>
      </c>
      <c r="AC309" s="1">
        <f>LEN(טבלה2[[#This Row],[מספר רכב]])</f>
        <v>7</v>
      </c>
      <c r="AD309" s="1" t="str">
        <f>RIGHT(טבלה2[[#This Row],[מספר רכב]],טבלה2[[#This Row],[ספרות בצדדים]])</f>
        <v>37</v>
      </c>
      <c r="AE309" s="1" t="str">
        <f>MID(טבלה2[[#This Row],[מספר רכב]],טבלה2[[#This Row],[ספרות בצדדים]]+1,טבלה2[[#This Row],[ספרות באמצע]])</f>
        <v>348</v>
      </c>
      <c r="AF309" s="1" t="str">
        <f>MID(טבלה2[[#This Row],[מספר רכב]],1,טבלה2[[#This Row],[ספרות בצדדים]])</f>
        <v>23</v>
      </c>
      <c r="AG309" s="1" t="str">
        <f>CONCATENATE(טבלה2[[#This Row],[חלק שמאלי]],"-",טבלה2[[#This Row],[אמצע]],"-",טבלה2[[#This Row],[חלק ימני]])</f>
        <v>23-348-37</v>
      </c>
      <c r="AH309">
        <f>IF(טבלה2[[#This Row],[מספר ספרות]]=7,3,2)</f>
        <v>3</v>
      </c>
      <c r="AI309">
        <f>IF(טבלה2[[#This Row],[מספר ספרות]]=7,2,3)</f>
        <v>2</v>
      </c>
    </row>
    <row r="310" spans="17:35" x14ac:dyDescent="0.25">
      <c r="Q310">
        <v>2966912</v>
      </c>
      <c r="R310">
        <v>727</v>
      </c>
      <c r="S310" t="s">
        <v>384</v>
      </c>
      <c r="T310" t="s">
        <v>385</v>
      </c>
      <c r="U310" t="s">
        <v>205</v>
      </c>
      <c r="V310">
        <v>14</v>
      </c>
      <c r="W310">
        <v>2013</v>
      </c>
      <c r="X310" s="1">
        <f>2025-טבלה2[[#This Row],[שנת יצור]]</f>
        <v>12</v>
      </c>
      <c r="Y310" s="39">
        <v>45781</v>
      </c>
      <c r="Z310" s="39">
        <v>46150</v>
      </c>
      <c r="AA310" t="s">
        <v>119</v>
      </c>
      <c r="AB310" t="s">
        <v>386</v>
      </c>
      <c r="AC310" s="1">
        <f>LEN(טבלה2[[#This Row],[מספר רכב]])</f>
        <v>7</v>
      </c>
      <c r="AD310" s="1" t="str">
        <f>RIGHT(טבלה2[[#This Row],[מספר רכב]],טבלה2[[#This Row],[ספרות בצדדים]])</f>
        <v>12</v>
      </c>
      <c r="AE310" s="1" t="str">
        <f>MID(טבלה2[[#This Row],[מספר רכב]],טבלה2[[#This Row],[ספרות בצדדים]]+1,טבלה2[[#This Row],[ספרות באמצע]])</f>
        <v>669</v>
      </c>
      <c r="AF310" s="1" t="str">
        <f>MID(טבלה2[[#This Row],[מספר רכב]],1,טבלה2[[#This Row],[ספרות בצדדים]])</f>
        <v>29</v>
      </c>
      <c r="AG310" s="1" t="str">
        <f>CONCATENATE(טבלה2[[#This Row],[חלק שמאלי]],"-",טבלה2[[#This Row],[אמצע]],"-",טבלה2[[#This Row],[חלק ימני]])</f>
        <v>29-669-12</v>
      </c>
      <c r="AH310">
        <f>IF(טבלה2[[#This Row],[מספר ספרות]]=7,3,2)</f>
        <v>3</v>
      </c>
      <c r="AI310">
        <f>IF(טבלה2[[#This Row],[מספר ספרות]]=7,2,3)</f>
        <v>2</v>
      </c>
    </row>
    <row r="311" spans="17:35" x14ac:dyDescent="0.25">
      <c r="Q311">
        <v>4232173</v>
      </c>
      <c r="R311">
        <v>817</v>
      </c>
      <c r="S311" t="s">
        <v>387</v>
      </c>
      <c r="T311" t="s">
        <v>388</v>
      </c>
      <c r="U311" t="s">
        <v>389</v>
      </c>
      <c r="V311">
        <v>15</v>
      </c>
      <c r="W311">
        <v>2010</v>
      </c>
      <c r="X311" s="1">
        <f>2025-טבלה2[[#This Row],[שנת יצור]]</f>
        <v>15</v>
      </c>
      <c r="Y311" s="39">
        <v>45784</v>
      </c>
      <c r="Z311" s="39">
        <v>46171</v>
      </c>
      <c r="AA311" t="s">
        <v>390</v>
      </c>
      <c r="AB311" t="s">
        <v>391</v>
      </c>
      <c r="AC311" s="1">
        <f>LEN(טבלה2[[#This Row],[מספר רכב]])</f>
        <v>7</v>
      </c>
      <c r="AD311" s="1" t="str">
        <f>RIGHT(טבלה2[[#This Row],[מספר רכב]],טבלה2[[#This Row],[ספרות בצדדים]])</f>
        <v>73</v>
      </c>
      <c r="AE311" s="1" t="str">
        <f>MID(טבלה2[[#This Row],[מספר רכב]],טבלה2[[#This Row],[ספרות בצדדים]]+1,טבלה2[[#This Row],[ספרות באמצע]])</f>
        <v>321</v>
      </c>
      <c r="AF311" s="1" t="str">
        <f>MID(טבלה2[[#This Row],[מספר רכב]],1,טבלה2[[#This Row],[ספרות בצדדים]])</f>
        <v>42</v>
      </c>
      <c r="AG311" s="1" t="str">
        <f>CONCATENATE(טבלה2[[#This Row],[חלק שמאלי]],"-",טבלה2[[#This Row],[אמצע]],"-",טבלה2[[#This Row],[חלק ימני]])</f>
        <v>42-321-73</v>
      </c>
      <c r="AH311">
        <f>IF(טבלה2[[#This Row],[מספר ספרות]]=7,3,2)</f>
        <v>3</v>
      </c>
      <c r="AI311">
        <f>IF(טבלה2[[#This Row],[מספר ספרות]]=7,2,3)</f>
        <v>2</v>
      </c>
    </row>
    <row r="312" spans="17:35" x14ac:dyDescent="0.25">
      <c r="Q312">
        <v>8679238</v>
      </c>
      <c r="R312">
        <v>885</v>
      </c>
      <c r="S312" t="s">
        <v>239</v>
      </c>
      <c r="T312" t="s">
        <v>365</v>
      </c>
      <c r="U312" t="s">
        <v>366</v>
      </c>
      <c r="V312">
        <v>14</v>
      </c>
      <c r="W312">
        <v>2016</v>
      </c>
      <c r="X312" s="1">
        <f>2025-טבלה2[[#This Row],[שנת יצור]]</f>
        <v>9</v>
      </c>
      <c r="Y312" s="39">
        <v>45781</v>
      </c>
      <c r="Z312" s="39">
        <v>45857</v>
      </c>
      <c r="AA312" t="s">
        <v>119</v>
      </c>
      <c r="AB312" t="s">
        <v>368</v>
      </c>
      <c r="AC312" s="1">
        <f>LEN(טבלה2[[#This Row],[מספר רכב]])</f>
        <v>7</v>
      </c>
      <c r="AD312" s="1" t="str">
        <f>RIGHT(טבלה2[[#This Row],[מספר רכב]],טבלה2[[#This Row],[ספרות בצדדים]])</f>
        <v>38</v>
      </c>
      <c r="AE312" s="1" t="str">
        <f>MID(טבלה2[[#This Row],[מספר רכב]],טבלה2[[#This Row],[ספרות בצדדים]]+1,טבלה2[[#This Row],[ספרות באמצע]])</f>
        <v>792</v>
      </c>
      <c r="AF312" s="1" t="str">
        <f>MID(טבלה2[[#This Row],[מספר רכב]],1,טבלה2[[#This Row],[ספרות בצדדים]])</f>
        <v>86</v>
      </c>
      <c r="AG312" s="1" t="str">
        <f>CONCATENATE(טבלה2[[#This Row],[חלק שמאלי]],"-",טבלה2[[#This Row],[אמצע]],"-",טבלה2[[#This Row],[חלק ימני]])</f>
        <v>86-792-38</v>
      </c>
      <c r="AH312">
        <f>IF(טבלה2[[#This Row],[מספר ספרות]]=7,3,2)</f>
        <v>3</v>
      </c>
      <c r="AI312">
        <f>IF(טבלה2[[#This Row],[מספר ספרות]]=7,2,3)</f>
        <v>2</v>
      </c>
    </row>
    <row r="313" spans="17:35" x14ac:dyDescent="0.25">
      <c r="Q313">
        <v>59502402</v>
      </c>
      <c r="R313">
        <v>683</v>
      </c>
      <c r="S313" t="s">
        <v>192</v>
      </c>
      <c r="T313" t="s">
        <v>392</v>
      </c>
      <c r="U313" t="s">
        <v>393</v>
      </c>
      <c r="V313">
        <v>7</v>
      </c>
      <c r="W313">
        <v>2021</v>
      </c>
      <c r="X313" s="1">
        <f>2025-טבלה2[[#This Row],[שנת יצור]]</f>
        <v>4</v>
      </c>
      <c r="Y313" s="39">
        <v>45784</v>
      </c>
      <c r="Z313" s="39">
        <v>46194</v>
      </c>
      <c r="AA313" t="s">
        <v>394</v>
      </c>
      <c r="AB313" t="s">
        <v>395</v>
      </c>
      <c r="AC313" s="1">
        <f>LEN(טבלה2[[#This Row],[מספר רכב]])</f>
        <v>8</v>
      </c>
      <c r="AD313" s="1" t="str">
        <f>RIGHT(טבלה2[[#This Row],[מספר רכב]],טבלה2[[#This Row],[ספרות בצדדים]])</f>
        <v>402</v>
      </c>
      <c r="AE313" s="1" t="str">
        <f>MID(טבלה2[[#This Row],[מספר רכב]],טבלה2[[#This Row],[ספרות בצדדים]]+1,טבלה2[[#This Row],[ספרות באמצע]])</f>
        <v>02</v>
      </c>
      <c r="AF313" s="1" t="str">
        <f>MID(טבלה2[[#This Row],[מספר רכב]],1,טבלה2[[#This Row],[ספרות בצדדים]])</f>
        <v>595</v>
      </c>
      <c r="AG313" s="1" t="str">
        <f>CONCATENATE(טבלה2[[#This Row],[חלק שמאלי]],"-",טבלה2[[#This Row],[אמצע]],"-",טבלה2[[#This Row],[חלק ימני]])</f>
        <v>595-02-402</v>
      </c>
      <c r="AH313">
        <f>IF(טבלה2[[#This Row],[מספר ספרות]]=7,3,2)</f>
        <v>2</v>
      </c>
      <c r="AI313">
        <f>IF(טבלה2[[#This Row],[מספר ספרות]]=7,2,3)</f>
        <v>3</v>
      </c>
    </row>
    <row r="314" spans="17:35" x14ac:dyDescent="0.25">
      <c r="Q314">
        <v>9534112</v>
      </c>
      <c r="R314">
        <v>299</v>
      </c>
      <c r="S314" t="s">
        <v>374</v>
      </c>
      <c r="T314" t="s">
        <v>396</v>
      </c>
      <c r="U314" t="s">
        <v>194</v>
      </c>
      <c r="V314">
        <v>15</v>
      </c>
      <c r="W314">
        <v>2013</v>
      </c>
      <c r="X314" s="1">
        <f>2025-טבלה2[[#This Row],[שנת יצור]]</f>
        <v>12</v>
      </c>
      <c r="Y314" s="39">
        <v>45781</v>
      </c>
      <c r="Z314" s="39">
        <v>46121</v>
      </c>
      <c r="AA314" t="s">
        <v>119</v>
      </c>
      <c r="AB314" t="s">
        <v>352</v>
      </c>
      <c r="AC314" s="1">
        <f>LEN(טבלה2[[#This Row],[מספר רכב]])</f>
        <v>7</v>
      </c>
      <c r="AD314" s="1" t="str">
        <f>RIGHT(טבלה2[[#This Row],[מספר רכב]],טבלה2[[#This Row],[ספרות בצדדים]])</f>
        <v>12</v>
      </c>
      <c r="AE314" s="1" t="str">
        <f>MID(טבלה2[[#This Row],[מספר רכב]],טבלה2[[#This Row],[ספרות בצדדים]]+1,טבלה2[[#This Row],[ספרות באמצע]])</f>
        <v>341</v>
      </c>
      <c r="AF314" s="1" t="str">
        <f>MID(טבלה2[[#This Row],[מספר רכב]],1,טבלה2[[#This Row],[ספרות בצדדים]])</f>
        <v>95</v>
      </c>
      <c r="AG314" s="1" t="str">
        <f>CONCATENATE(טבלה2[[#This Row],[חלק שמאלי]],"-",טבלה2[[#This Row],[אמצע]],"-",טבלה2[[#This Row],[חלק ימני]])</f>
        <v>95-341-12</v>
      </c>
      <c r="AH314">
        <f>IF(טבלה2[[#This Row],[מספר ספרות]]=7,3,2)</f>
        <v>3</v>
      </c>
      <c r="AI314">
        <f>IF(טבלה2[[#This Row],[מספר ספרות]]=7,2,3)</f>
        <v>2</v>
      </c>
    </row>
    <row r="315" spans="17:35" x14ac:dyDescent="0.25">
      <c r="Q315">
        <v>1118438</v>
      </c>
      <c r="R315">
        <v>299</v>
      </c>
      <c r="S315" t="s">
        <v>374</v>
      </c>
      <c r="T315" t="s">
        <v>396</v>
      </c>
      <c r="U315" t="s">
        <v>228</v>
      </c>
      <c r="V315">
        <v>14</v>
      </c>
      <c r="W315">
        <v>2016</v>
      </c>
      <c r="X315" s="1">
        <f>2025-טבלה2[[#This Row],[שנת יצור]]</f>
        <v>9</v>
      </c>
      <c r="Y315" s="39">
        <v>45784</v>
      </c>
      <c r="Z315" s="39">
        <v>46160</v>
      </c>
      <c r="AA315" t="s">
        <v>184</v>
      </c>
      <c r="AB315" t="s">
        <v>352</v>
      </c>
      <c r="AC315" s="1">
        <f>LEN(טבלה2[[#This Row],[מספר רכב]])</f>
        <v>7</v>
      </c>
      <c r="AD315" s="1" t="str">
        <f>RIGHT(טבלה2[[#This Row],[מספר רכב]],טבלה2[[#This Row],[ספרות בצדדים]])</f>
        <v>38</v>
      </c>
      <c r="AE315" s="1" t="str">
        <f>MID(טבלה2[[#This Row],[מספר רכב]],טבלה2[[#This Row],[ספרות בצדדים]]+1,טבלה2[[#This Row],[ספרות באמצע]])</f>
        <v>184</v>
      </c>
      <c r="AF315" s="1" t="str">
        <f>MID(טבלה2[[#This Row],[מספר רכב]],1,טבלה2[[#This Row],[ספרות בצדדים]])</f>
        <v>11</v>
      </c>
      <c r="AG315" s="1" t="str">
        <f>CONCATENATE(טבלה2[[#This Row],[חלק שמאלי]],"-",טבלה2[[#This Row],[אמצע]],"-",טבלה2[[#This Row],[חלק ימני]])</f>
        <v>11-184-38</v>
      </c>
      <c r="AH315">
        <f>IF(טבלה2[[#This Row],[מספר ספרות]]=7,3,2)</f>
        <v>3</v>
      </c>
      <c r="AI315">
        <f>IF(טבלה2[[#This Row],[מספר ספרות]]=7,2,3)</f>
        <v>2</v>
      </c>
    </row>
    <row r="316" spans="17:35" x14ac:dyDescent="0.25">
      <c r="Q316">
        <v>1873762</v>
      </c>
      <c r="R316">
        <v>839</v>
      </c>
      <c r="S316" t="s">
        <v>244</v>
      </c>
      <c r="T316" t="s">
        <v>280</v>
      </c>
      <c r="U316" t="s">
        <v>158</v>
      </c>
      <c r="W316">
        <v>2007</v>
      </c>
      <c r="X316" s="1">
        <f>2025-טבלה2[[#This Row],[שנת יצור]]</f>
        <v>18</v>
      </c>
      <c r="Y316" s="39">
        <v>45343</v>
      </c>
      <c r="Z316" s="39">
        <v>45628</v>
      </c>
      <c r="AA316" t="s">
        <v>119</v>
      </c>
      <c r="AB316" t="s">
        <v>127</v>
      </c>
      <c r="AC316" s="1">
        <f>LEN(טבלה2[[#This Row],[מספר רכב]])</f>
        <v>7</v>
      </c>
      <c r="AD316" s="1" t="str">
        <f>RIGHT(טבלה2[[#This Row],[מספר רכב]],טבלה2[[#This Row],[ספרות בצדדים]])</f>
        <v>62</v>
      </c>
      <c r="AE316" s="1" t="str">
        <f>MID(טבלה2[[#This Row],[מספר רכב]],טבלה2[[#This Row],[ספרות בצדדים]]+1,טבלה2[[#This Row],[ספרות באמצע]])</f>
        <v>737</v>
      </c>
      <c r="AF316" s="1" t="str">
        <f>MID(טבלה2[[#This Row],[מספר רכב]],1,טבלה2[[#This Row],[ספרות בצדדים]])</f>
        <v>18</v>
      </c>
      <c r="AG316" s="1" t="str">
        <f>CONCATENATE(טבלה2[[#This Row],[חלק שמאלי]],"-",טבלה2[[#This Row],[אמצע]],"-",טבלה2[[#This Row],[חלק ימני]])</f>
        <v>18-737-62</v>
      </c>
      <c r="AH316">
        <f>IF(טבלה2[[#This Row],[מספר ספרות]]=7,3,2)</f>
        <v>3</v>
      </c>
      <c r="AI316">
        <f>IF(טבלה2[[#This Row],[מספר ספרות]]=7,2,3)</f>
        <v>2</v>
      </c>
    </row>
    <row r="317" spans="17:35" x14ac:dyDescent="0.25">
      <c r="Q317">
        <v>4671533</v>
      </c>
      <c r="R317">
        <v>885</v>
      </c>
      <c r="S317" t="s">
        <v>239</v>
      </c>
      <c r="T317" t="s">
        <v>365</v>
      </c>
      <c r="U317" t="s">
        <v>136</v>
      </c>
      <c r="V317">
        <v>14</v>
      </c>
      <c r="W317">
        <v>2015</v>
      </c>
      <c r="X317" s="1">
        <f>2025-טבלה2[[#This Row],[שנת יצור]]</f>
        <v>10</v>
      </c>
      <c r="Y317" s="39">
        <v>45781</v>
      </c>
      <c r="Z317" s="39">
        <v>46147</v>
      </c>
      <c r="AA317" t="s">
        <v>156</v>
      </c>
      <c r="AB317" t="s">
        <v>368</v>
      </c>
      <c r="AC317" s="1">
        <f>LEN(טבלה2[[#This Row],[מספר רכב]])</f>
        <v>7</v>
      </c>
      <c r="AD317" s="1" t="str">
        <f>RIGHT(טבלה2[[#This Row],[מספר רכב]],טבלה2[[#This Row],[ספרות בצדדים]])</f>
        <v>33</v>
      </c>
      <c r="AE317" s="1" t="str">
        <f>MID(טבלה2[[#This Row],[מספר רכב]],טבלה2[[#This Row],[ספרות בצדדים]]+1,טבלה2[[#This Row],[ספרות באמצע]])</f>
        <v>715</v>
      </c>
      <c r="AF317" s="1" t="str">
        <f>MID(טבלה2[[#This Row],[מספר רכב]],1,טבלה2[[#This Row],[ספרות בצדדים]])</f>
        <v>46</v>
      </c>
      <c r="AG317" s="1" t="str">
        <f>CONCATENATE(טבלה2[[#This Row],[חלק שמאלי]],"-",טבלה2[[#This Row],[אמצע]],"-",טבלה2[[#This Row],[חלק ימני]])</f>
        <v>46-715-33</v>
      </c>
      <c r="AH317">
        <f>IF(טבלה2[[#This Row],[מספר ספרות]]=7,3,2)</f>
        <v>3</v>
      </c>
      <c r="AI317">
        <f>IF(טבלה2[[#This Row],[מספר ספרות]]=7,2,3)</f>
        <v>2</v>
      </c>
    </row>
    <row r="318" spans="17:35" x14ac:dyDescent="0.25">
      <c r="Q318">
        <v>3651814</v>
      </c>
      <c r="R318">
        <v>413</v>
      </c>
      <c r="S318" t="s">
        <v>123</v>
      </c>
      <c r="T318" t="s">
        <v>179</v>
      </c>
      <c r="U318" t="s">
        <v>158</v>
      </c>
      <c r="W318">
        <v>2006</v>
      </c>
      <c r="X318" s="1">
        <f>2025-טבלה2[[#This Row],[שנת יצור]]</f>
        <v>19</v>
      </c>
      <c r="Y318" s="39">
        <v>45784</v>
      </c>
      <c r="Z318" s="39">
        <v>46179</v>
      </c>
      <c r="AA318" t="s">
        <v>133</v>
      </c>
      <c r="AB318" t="s">
        <v>127</v>
      </c>
      <c r="AC318" s="1">
        <f>LEN(טבלה2[[#This Row],[מספר רכב]])</f>
        <v>7</v>
      </c>
      <c r="AD318" s="1" t="str">
        <f>RIGHT(טבלה2[[#This Row],[מספר רכב]],טבלה2[[#This Row],[ספרות בצדדים]])</f>
        <v>14</v>
      </c>
      <c r="AE318" s="1" t="str">
        <f>MID(טבלה2[[#This Row],[מספר רכב]],טבלה2[[#This Row],[ספרות בצדדים]]+1,טבלה2[[#This Row],[ספרות באמצע]])</f>
        <v>518</v>
      </c>
      <c r="AF318" s="1" t="str">
        <f>MID(טבלה2[[#This Row],[מספר רכב]],1,טבלה2[[#This Row],[ספרות בצדדים]])</f>
        <v>36</v>
      </c>
      <c r="AG318" s="1" t="str">
        <f>CONCATENATE(טבלה2[[#This Row],[חלק שמאלי]],"-",טבלה2[[#This Row],[אמצע]],"-",טבלה2[[#This Row],[חלק ימני]])</f>
        <v>36-518-14</v>
      </c>
      <c r="AH318">
        <f>IF(טבלה2[[#This Row],[מספר ספרות]]=7,3,2)</f>
        <v>3</v>
      </c>
      <c r="AI318">
        <f>IF(טבלה2[[#This Row],[מספר ספרות]]=7,2,3)</f>
        <v>2</v>
      </c>
    </row>
    <row r="319" spans="17:35" x14ac:dyDescent="0.25">
      <c r="Q319">
        <v>8206968</v>
      </c>
      <c r="R319">
        <v>588</v>
      </c>
      <c r="S319" t="s">
        <v>111</v>
      </c>
      <c r="T319" t="s">
        <v>164</v>
      </c>
      <c r="U319" t="s">
        <v>113</v>
      </c>
      <c r="V319">
        <v>15</v>
      </c>
      <c r="W319">
        <v>2010</v>
      </c>
      <c r="X319" s="1">
        <f>2025-טבלה2[[#This Row],[שנת יצור]]</f>
        <v>15</v>
      </c>
      <c r="Y319" s="39">
        <v>45784</v>
      </c>
      <c r="Z319" s="39">
        <v>46150</v>
      </c>
      <c r="AA319" t="s">
        <v>116</v>
      </c>
      <c r="AB319" t="s">
        <v>117</v>
      </c>
      <c r="AC319" s="1">
        <f>LEN(טבלה2[[#This Row],[מספר רכב]])</f>
        <v>7</v>
      </c>
      <c r="AD319" s="1" t="str">
        <f>RIGHT(טבלה2[[#This Row],[מספר רכב]],טבלה2[[#This Row],[ספרות בצדדים]])</f>
        <v>68</v>
      </c>
      <c r="AE319" s="1" t="str">
        <f>MID(טבלה2[[#This Row],[מספר רכב]],טבלה2[[#This Row],[ספרות בצדדים]]+1,טבלה2[[#This Row],[ספרות באמצע]])</f>
        <v>069</v>
      </c>
      <c r="AF319" s="1" t="str">
        <f>MID(טבלה2[[#This Row],[מספר רכב]],1,טבלה2[[#This Row],[ספרות בצדדים]])</f>
        <v>82</v>
      </c>
      <c r="AG319" s="1" t="str">
        <f>CONCATENATE(טבלה2[[#This Row],[חלק שמאלי]],"-",טבלה2[[#This Row],[אמצע]],"-",טבלה2[[#This Row],[חלק ימני]])</f>
        <v>82-069-68</v>
      </c>
      <c r="AH319">
        <f>IF(טבלה2[[#This Row],[מספר ספרות]]=7,3,2)</f>
        <v>3</v>
      </c>
      <c r="AI319">
        <f>IF(טבלה2[[#This Row],[מספר ספרות]]=7,2,3)</f>
        <v>2</v>
      </c>
    </row>
    <row r="320" spans="17:35" x14ac:dyDescent="0.25">
      <c r="Q320">
        <v>6170456</v>
      </c>
      <c r="R320">
        <v>588</v>
      </c>
      <c r="S320" t="s">
        <v>111</v>
      </c>
      <c r="T320" t="s">
        <v>135</v>
      </c>
      <c r="U320" t="s">
        <v>136</v>
      </c>
      <c r="W320">
        <v>2004</v>
      </c>
      <c r="X320" s="1">
        <f>2025-טבלה2[[#This Row],[שנת יצור]]</f>
        <v>21</v>
      </c>
      <c r="Y320" s="39">
        <v>45271</v>
      </c>
      <c r="Z320" s="39">
        <v>45592</v>
      </c>
      <c r="AA320" t="s">
        <v>116</v>
      </c>
      <c r="AB320" t="s">
        <v>137</v>
      </c>
      <c r="AC320" s="1">
        <f>LEN(טבלה2[[#This Row],[מספר רכב]])</f>
        <v>7</v>
      </c>
      <c r="AD320" s="1" t="str">
        <f>RIGHT(טבלה2[[#This Row],[מספר רכב]],טבלה2[[#This Row],[ספרות בצדדים]])</f>
        <v>56</v>
      </c>
      <c r="AE320" s="1" t="str">
        <f>MID(טבלה2[[#This Row],[מספר רכב]],טבלה2[[#This Row],[ספרות בצדדים]]+1,טבלה2[[#This Row],[ספרות באמצע]])</f>
        <v>704</v>
      </c>
      <c r="AF320" s="1" t="str">
        <f>MID(טבלה2[[#This Row],[מספר רכב]],1,טבלה2[[#This Row],[ספרות בצדדים]])</f>
        <v>61</v>
      </c>
      <c r="AG320" s="1" t="str">
        <f>CONCATENATE(טבלה2[[#This Row],[חלק שמאלי]],"-",טבלה2[[#This Row],[אמצע]],"-",טבלה2[[#This Row],[חלק ימני]])</f>
        <v>61-704-56</v>
      </c>
      <c r="AH320">
        <f>IF(טבלה2[[#This Row],[מספר ספרות]]=7,3,2)</f>
        <v>3</v>
      </c>
      <c r="AI320">
        <f>IF(טבלה2[[#This Row],[מספר ספרות]]=7,2,3)</f>
        <v>2</v>
      </c>
    </row>
    <row r="321" spans="17:35" x14ac:dyDescent="0.25">
      <c r="Q321">
        <v>4645934</v>
      </c>
      <c r="R321">
        <v>188</v>
      </c>
      <c r="S321" t="s">
        <v>397</v>
      </c>
      <c r="T321" t="s">
        <v>398</v>
      </c>
      <c r="U321" t="s">
        <v>399</v>
      </c>
      <c r="V321">
        <v>15</v>
      </c>
      <c r="W321">
        <v>2015</v>
      </c>
      <c r="X321" s="1">
        <f>2025-טבלה2[[#This Row],[שנת יצור]]</f>
        <v>10</v>
      </c>
      <c r="Y321" s="39">
        <v>45593</v>
      </c>
      <c r="Z321" s="39">
        <v>45956</v>
      </c>
      <c r="AA321" t="s">
        <v>119</v>
      </c>
      <c r="AB321" t="s">
        <v>333</v>
      </c>
      <c r="AC321" s="1">
        <f>LEN(טבלה2[[#This Row],[מספר רכב]])</f>
        <v>7</v>
      </c>
      <c r="AD321" s="1" t="str">
        <f>RIGHT(טבלה2[[#This Row],[מספר רכב]],טבלה2[[#This Row],[ספרות בצדדים]])</f>
        <v>34</v>
      </c>
      <c r="AE321" s="1" t="str">
        <f>MID(טבלה2[[#This Row],[מספר רכב]],טבלה2[[#This Row],[ספרות בצדדים]]+1,טבלה2[[#This Row],[ספרות באמצע]])</f>
        <v>459</v>
      </c>
      <c r="AF321" s="1" t="str">
        <f>MID(טבלה2[[#This Row],[מספר רכב]],1,טבלה2[[#This Row],[ספרות בצדדים]])</f>
        <v>46</v>
      </c>
      <c r="AG321" s="1" t="str">
        <f>CONCATENATE(טבלה2[[#This Row],[חלק שמאלי]],"-",טבלה2[[#This Row],[אמצע]],"-",טבלה2[[#This Row],[חלק ימני]])</f>
        <v>46-459-34</v>
      </c>
      <c r="AH321">
        <f>IF(טבלה2[[#This Row],[מספר ספרות]]=7,3,2)</f>
        <v>3</v>
      </c>
      <c r="AI321">
        <f>IF(טבלה2[[#This Row],[מספר ספרות]]=7,2,3)</f>
        <v>2</v>
      </c>
    </row>
    <row r="322" spans="17:35" x14ac:dyDescent="0.25">
      <c r="Q322">
        <v>5580763</v>
      </c>
      <c r="R322">
        <v>481</v>
      </c>
      <c r="S322" t="s">
        <v>165</v>
      </c>
      <c r="T322" t="s">
        <v>166</v>
      </c>
      <c r="U322" t="s">
        <v>167</v>
      </c>
      <c r="V322">
        <v>15</v>
      </c>
      <c r="W322">
        <v>2008</v>
      </c>
      <c r="X322" s="1">
        <f>2025-טבלה2[[#This Row],[שנת יצור]]</f>
        <v>17</v>
      </c>
      <c r="Y322" s="39">
        <v>45784</v>
      </c>
      <c r="Z322" s="39">
        <v>46149</v>
      </c>
      <c r="AA322" t="s">
        <v>116</v>
      </c>
      <c r="AB322" t="s">
        <v>168</v>
      </c>
      <c r="AC322" s="1">
        <f>LEN(טבלה2[[#This Row],[מספר רכב]])</f>
        <v>7</v>
      </c>
      <c r="AD322" s="1" t="str">
        <f>RIGHT(טבלה2[[#This Row],[מספר רכב]],טבלה2[[#This Row],[ספרות בצדדים]])</f>
        <v>63</v>
      </c>
      <c r="AE322" s="1" t="str">
        <f>MID(טבלה2[[#This Row],[מספר רכב]],טבלה2[[#This Row],[ספרות בצדדים]]+1,טבלה2[[#This Row],[ספרות באמצע]])</f>
        <v>807</v>
      </c>
      <c r="AF322" s="1" t="str">
        <f>MID(טבלה2[[#This Row],[מספר רכב]],1,טבלה2[[#This Row],[ספרות בצדדים]])</f>
        <v>55</v>
      </c>
      <c r="AG322" s="1" t="str">
        <f>CONCATENATE(טבלה2[[#This Row],[חלק שמאלי]],"-",טבלה2[[#This Row],[אמצע]],"-",טבלה2[[#This Row],[חלק ימני]])</f>
        <v>55-807-63</v>
      </c>
      <c r="AH322">
        <f>IF(טבלה2[[#This Row],[מספר ספרות]]=7,3,2)</f>
        <v>3</v>
      </c>
      <c r="AI322">
        <f>IF(טבלה2[[#This Row],[מספר ספרות]]=7,2,3)</f>
        <v>2</v>
      </c>
    </row>
    <row r="323" spans="17:35" x14ac:dyDescent="0.25">
      <c r="Q323">
        <v>39948801</v>
      </c>
      <c r="R323">
        <v>778</v>
      </c>
      <c r="S323" t="s">
        <v>353</v>
      </c>
      <c r="T323" t="s">
        <v>400</v>
      </c>
      <c r="U323" t="s">
        <v>401</v>
      </c>
      <c r="V323">
        <v>14</v>
      </c>
      <c r="W323">
        <v>2018</v>
      </c>
      <c r="X323" s="1">
        <f>2025-טבלה2[[#This Row],[שנת יצור]]</f>
        <v>7</v>
      </c>
      <c r="Y323" s="39">
        <v>45784</v>
      </c>
      <c r="Z323" s="39">
        <v>46169</v>
      </c>
      <c r="AA323" t="s">
        <v>233</v>
      </c>
      <c r="AB323" t="s">
        <v>402</v>
      </c>
      <c r="AC323" s="1">
        <f>LEN(טבלה2[[#This Row],[מספר רכב]])</f>
        <v>8</v>
      </c>
      <c r="AD323" s="1" t="str">
        <f>RIGHT(טבלה2[[#This Row],[מספר רכב]],טבלה2[[#This Row],[ספרות בצדדים]])</f>
        <v>801</v>
      </c>
      <c r="AE323" s="1" t="str">
        <f>MID(טבלה2[[#This Row],[מספר רכב]],טבלה2[[#This Row],[ספרות בצדדים]]+1,טבלה2[[#This Row],[ספרות באמצע]])</f>
        <v>48</v>
      </c>
      <c r="AF323" s="1" t="str">
        <f>MID(טבלה2[[#This Row],[מספר רכב]],1,טבלה2[[#This Row],[ספרות בצדדים]])</f>
        <v>399</v>
      </c>
      <c r="AG323" s="1" t="str">
        <f>CONCATENATE(טבלה2[[#This Row],[חלק שמאלי]],"-",טבלה2[[#This Row],[אמצע]],"-",טבלה2[[#This Row],[חלק ימני]])</f>
        <v>399-48-801</v>
      </c>
      <c r="AH323">
        <f>IF(טבלה2[[#This Row],[מספר ספרות]]=7,3,2)</f>
        <v>2</v>
      </c>
      <c r="AI323">
        <f>IF(טבלה2[[#This Row],[מספר ספרות]]=7,2,3)</f>
        <v>3</v>
      </c>
    </row>
    <row r="324" spans="17:35" x14ac:dyDescent="0.25">
      <c r="Q324">
        <v>3452874</v>
      </c>
      <c r="R324">
        <v>413</v>
      </c>
      <c r="S324" t="s">
        <v>123</v>
      </c>
      <c r="T324" t="s">
        <v>403</v>
      </c>
      <c r="U324" t="s">
        <v>404</v>
      </c>
      <c r="V324">
        <v>15</v>
      </c>
      <c r="W324">
        <v>2011</v>
      </c>
      <c r="X324" s="1">
        <f>2025-טבלה2[[#This Row],[שנת יצור]]</f>
        <v>14</v>
      </c>
      <c r="Y324" s="39">
        <v>45784</v>
      </c>
      <c r="Z324" s="39">
        <v>46146</v>
      </c>
      <c r="AA324" t="s">
        <v>119</v>
      </c>
      <c r="AB324" t="s">
        <v>405</v>
      </c>
      <c r="AC324" s="1">
        <f>LEN(טבלה2[[#This Row],[מספר רכב]])</f>
        <v>7</v>
      </c>
      <c r="AD324" s="1" t="str">
        <f>RIGHT(טבלה2[[#This Row],[מספר רכב]],טבלה2[[#This Row],[ספרות בצדדים]])</f>
        <v>74</v>
      </c>
      <c r="AE324" s="1" t="str">
        <f>MID(טבלה2[[#This Row],[מספר רכב]],טבלה2[[#This Row],[ספרות בצדדים]]+1,טבלה2[[#This Row],[ספרות באמצע]])</f>
        <v>528</v>
      </c>
      <c r="AF324" s="1" t="str">
        <f>MID(טבלה2[[#This Row],[מספר רכב]],1,טבלה2[[#This Row],[ספרות בצדדים]])</f>
        <v>34</v>
      </c>
      <c r="AG324" s="1" t="str">
        <f>CONCATENATE(טבלה2[[#This Row],[חלק שמאלי]],"-",טבלה2[[#This Row],[אמצע]],"-",טבלה2[[#This Row],[חלק ימני]])</f>
        <v>34-528-74</v>
      </c>
      <c r="AH324">
        <f>IF(טבלה2[[#This Row],[מספר ספרות]]=7,3,2)</f>
        <v>3</v>
      </c>
      <c r="AI324">
        <f>IF(טבלה2[[#This Row],[מספר ספרות]]=7,2,3)</f>
        <v>2</v>
      </c>
    </row>
    <row r="325" spans="17:35" x14ac:dyDescent="0.25">
      <c r="Q325">
        <v>1747759</v>
      </c>
      <c r="R325">
        <v>734</v>
      </c>
      <c r="S325" t="s">
        <v>139</v>
      </c>
      <c r="T325" t="s">
        <v>140</v>
      </c>
      <c r="U325" t="s">
        <v>136</v>
      </c>
      <c r="W325">
        <v>2005</v>
      </c>
      <c r="X325" s="1">
        <f>2025-טבלה2[[#This Row],[שנת יצור]]</f>
        <v>20</v>
      </c>
      <c r="Y325" s="39">
        <v>45279</v>
      </c>
      <c r="Z325" s="39">
        <v>45644</v>
      </c>
      <c r="AA325" t="s">
        <v>116</v>
      </c>
      <c r="AB325" t="s">
        <v>141</v>
      </c>
      <c r="AC325" s="1">
        <f>LEN(טבלה2[[#This Row],[מספר רכב]])</f>
        <v>7</v>
      </c>
      <c r="AD325" s="1" t="str">
        <f>RIGHT(טבלה2[[#This Row],[מספר רכב]],טבלה2[[#This Row],[ספרות בצדדים]])</f>
        <v>59</v>
      </c>
      <c r="AE325" s="1" t="str">
        <f>MID(טבלה2[[#This Row],[מספר רכב]],טבלה2[[#This Row],[ספרות בצדדים]]+1,טבלה2[[#This Row],[ספרות באמצע]])</f>
        <v>477</v>
      </c>
      <c r="AF325" s="1" t="str">
        <f>MID(טבלה2[[#This Row],[מספר רכב]],1,טבלה2[[#This Row],[ספרות בצדדים]])</f>
        <v>17</v>
      </c>
      <c r="AG325" s="1" t="str">
        <f>CONCATENATE(טבלה2[[#This Row],[חלק שמאלי]],"-",טבלה2[[#This Row],[אמצע]],"-",טבלה2[[#This Row],[חלק ימני]])</f>
        <v>17-477-59</v>
      </c>
      <c r="AH325">
        <f>IF(טבלה2[[#This Row],[מספר ספרות]]=7,3,2)</f>
        <v>3</v>
      </c>
      <c r="AI325">
        <f>IF(טבלה2[[#This Row],[מספר ספרות]]=7,2,3)</f>
        <v>2</v>
      </c>
    </row>
    <row r="326" spans="17:35" x14ac:dyDescent="0.25">
      <c r="Q326">
        <v>39134501</v>
      </c>
      <c r="R326">
        <v>778</v>
      </c>
      <c r="S326" t="s">
        <v>353</v>
      </c>
      <c r="T326" t="s">
        <v>406</v>
      </c>
      <c r="U326" t="s">
        <v>401</v>
      </c>
      <c r="V326">
        <v>14</v>
      </c>
      <c r="W326">
        <v>2018</v>
      </c>
      <c r="X326" s="1">
        <f>2025-טבלה2[[#This Row],[שנת יצור]]</f>
        <v>7</v>
      </c>
      <c r="Y326" s="39">
        <v>45784</v>
      </c>
      <c r="Z326" s="39">
        <v>46122</v>
      </c>
      <c r="AA326" t="s">
        <v>119</v>
      </c>
      <c r="AB326" t="s">
        <v>407</v>
      </c>
      <c r="AC326" s="1">
        <f>LEN(טבלה2[[#This Row],[מספר רכב]])</f>
        <v>8</v>
      </c>
      <c r="AD326" s="1" t="str">
        <f>RIGHT(טבלה2[[#This Row],[מספר רכב]],טבלה2[[#This Row],[ספרות בצדדים]])</f>
        <v>501</v>
      </c>
      <c r="AE326" s="1" t="str">
        <f>MID(טבלה2[[#This Row],[מספר רכב]],טבלה2[[#This Row],[ספרות בצדדים]]+1,טבלה2[[#This Row],[ספרות באמצע]])</f>
        <v>34</v>
      </c>
      <c r="AF326" s="1" t="str">
        <f>MID(טבלה2[[#This Row],[מספר רכב]],1,טבלה2[[#This Row],[ספרות בצדדים]])</f>
        <v>391</v>
      </c>
      <c r="AG326" s="1" t="str">
        <f>CONCATENATE(טבלה2[[#This Row],[חלק שמאלי]],"-",טבלה2[[#This Row],[אמצע]],"-",טבלה2[[#This Row],[חלק ימני]])</f>
        <v>391-34-501</v>
      </c>
      <c r="AH326">
        <f>IF(טבלה2[[#This Row],[מספר ספרות]]=7,3,2)</f>
        <v>2</v>
      </c>
      <c r="AI326">
        <f>IF(טבלה2[[#This Row],[מספר ספרות]]=7,2,3)</f>
        <v>3</v>
      </c>
    </row>
    <row r="327" spans="17:35" x14ac:dyDescent="0.25">
      <c r="Q327">
        <v>6220085</v>
      </c>
      <c r="R327">
        <v>416</v>
      </c>
      <c r="S327" t="s">
        <v>408</v>
      </c>
      <c r="T327" t="s">
        <v>409</v>
      </c>
      <c r="U327" t="s">
        <v>410</v>
      </c>
      <c r="V327">
        <v>15</v>
      </c>
      <c r="W327">
        <v>2017</v>
      </c>
      <c r="X327" s="1">
        <f>2025-טבלה2[[#This Row],[שנת יצור]]</f>
        <v>8</v>
      </c>
      <c r="Y327" s="39">
        <v>45781</v>
      </c>
      <c r="Z327" s="39">
        <v>46145</v>
      </c>
      <c r="AA327" t="s">
        <v>119</v>
      </c>
      <c r="AB327" t="s">
        <v>304</v>
      </c>
      <c r="AC327" s="1">
        <f>LEN(טבלה2[[#This Row],[מספר רכב]])</f>
        <v>7</v>
      </c>
      <c r="AD327" s="1" t="str">
        <f>RIGHT(טבלה2[[#This Row],[מספר רכב]],טבלה2[[#This Row],[ספרות בצדדים]])</f>
        <v>85</v>
      </c>
      <c r="AE327" s="1" t="str">
        <f>MID(טבלה2[[#This Row],[מספר רכב]],טבלה2[[#This Row],[ספרות בצדדים]]+1,טבלה2[[#This Row],[ספרות באמצע]])</f>
        <v>200</v>
      </c>
      <c r="AF327" s="1" t="str">
        <f>MID(טבלה2[[#This Row],[מספר רכב]],1,טבלה2[[#This Row],[ספרות בצדדים]])</f>
        <v>62</v>
      </c>
      <c r="AG327" s="1" t="str">
        <f>CONCATENATE(טבלה2[[#This Row],[חלק שמאלי]],"-",טבלה2[[#This Row],[אמצע]],"-",טבלה2[[#This Row],[חלק ימני]])</f>
        <v>62-200-85</v>
      </c>
      <c r="AH327">
        <f>IF(טבלה2[[#This Row],[מספר ספרות]]=7,3,2)</f>
        <v>3</v>
      </c>
      <c r="AI327">
        <f>IF(טבלה2[[#This Row],[מספר ספרות]]=7,2,3)</f>
        <v>2</v>
      </c>
    </row>
    <row r="328" spans="17:35" x14ac:dyDescent="0.25">
      <c r="Q328">
        <v>59373402</v>
      </c>
      <c r="R328">
        <v>299</v>
      </c>
      <c r="S328" t="s">
        <v>374</v>
      </c>
      <c r="T328" t="s">
        <v>411</v>
      </c>
      <c r="U328" t="s">
        <v>194</v>
      </c>
      <c r="V328">
        <v>14</v>
      </c>
      <c r="W328">
        <v>2021</v>
      </c>
      <c r="X328" s="1">
        <f>2025-טבלה2[[#This Row],[שנת יצור]]</f>
        <v>4</v>
      </c>
      <c r="Y328" s="39">
        <v>45781</v>
      </c>
      <c r="Z328" s="39">
        <v>46160</v>
      </c>
      <c r="AA328" t="s">
        <v>184</v>
      </c>
      <c r="AB328" t="s">
        <v>412</v>
      </c>
      <c r="AC328" s="1">
        <f>LEN(טבלה2[[#This Row],[מספר רכב]])</f>
        <v>8</v>
      </c>
      <c r="AD328" s="1" t="str">
        <f>RIGHT(טבלה2[[#This Row],[מספר רכב]],טבלה2[[#This Row],[ספרות בצדדים]])</f>
        <v>402</v>
      </c>
      <c r="AE328" s="1" t="str">
        <f>MID(טבלה2[[#This Row],[מספר רכב]],טבלה2[[#This Row],[ספרות בצדדים]]+1,טבלה2[[#This Row],[ספרות באמצע]])</f>
        <v>73</v>
      </c>
      <c r="AF328" s="1" t="str">
        <f>MID(טבלה2[[#This Row],[מספר רכב]],1,טבלה2[[#This Row],[ספרות בצדדים]])</f>
        <v>593</v>
      </c>
      <c r="AG328" s="1" t="str">
        <f>CONCATENATE(טבלה2[[#This Row],[חלק שמאלי]],"-",טבלה2[[#This Row],[אמצע]],"-",טבלה2[[#This Row],[חלק ימני]])</f>
        <v>593-73-402</v>
      </c>
      <c r="AH328">
        <f>IF(טבלה2[[#This Row],[מספר ספרות]]=7,3,2)</f>
        <v>2</v>
      </c>
      <c r="AI328">
        <f>IF(טבלה2[[#This Row],[מספר ספרות]]=7,2,3)</f>
        <v>3</v>
      </c>
    </row>
    <row r="329" spans="17:35" x14ac:dyDescent="0.25">
      <c r="Q329">
        <v>5358862</v>
      </c>
      <c r="R329">
        <v>481</v>
      </c>
      <c r="S329" t="s">
        <v>165</v>
      </c>
      <c r="T329" t="s">
        <v>166</v>
      </c>
      <c r="U329" t="s">
        <v>125</v>
      </c>
      <c r="W329">
        <v>2007</v>
      </c>
      <c r="X329" s="1">
        <f>2025-טבלה2[[#This Row],[שנת יצור]]</f>
        <v>18</v>
      </c>
      <c r="Y329" s="39">
        <v>45298</v>
      </c>
      <c r="Z329" s="39">
        <v>45649</v>
      </c>
      <c r="AA329" t="s">
        <v>116</v>
      </c>
      <c r="AB329" t="s">
        <v>168</v>
      </c>
      <c r="AC329" s="1">
        <f>LEN(טבלה2[[#This Row],[מספר רכב]])</f>
        <v>7</v>
      </c>
      <c r="AD329" s="1" t="str">
        <f>RIGHT(טבלה2[[#This Row],[מספר רכב]],טבלה2[[#This Row],[ספרות בצדדים]])</f>
        <v>62</v>
      </c>
      <c r="AE329" s="1" t="str">
        <f>MID(טבלה2[[#This Row],[מספר רכב]],טבלה2[[#This Row],[ספרות בצדדים]]+1,טבלה2[[#This Row],[ספרות באמצע]])</f>
        <v>588</v>
      </c>
      <c r="AF329" s="1" t="str">
        <f>MID(טבלה2[[#This Row],[מספר רכב]],1,טבלה2[[#This Row],[ספרות בצדדים]])</f>
        <v>53</v>
      </c>
      <c r="AG329" s="1" t="str">
        <f>CONCATENATE(טבלה2[[#This Row],[חלק שמאלי]],"-",טבלה2[[#This Row],[אמצע]],"-",טבלה2[[#This Row],[חלק ימני]])</f>
        <v>53-588-62</v>
      </c>
      <c r="AH329">
        <f>IF(טבלה2[[#This Row],[מספר ספרות]]=7,3,2)</f>
        <v>3</v>
      </c>
      <c r="AI329">
        <f>IF(טבלה2[[#This Row],[מספר ספרות]]=7,2,3)</f>
        <v>2</v>
      </c>
    </row>
    <row r="330" spans="17:35" x14ac:dyDescent="0.25">
      <c r="Q330">
        <v>7725786</v>
      </c>
      <c r="R330">
        <v>413</v>
      </c>
      <c r="S330" t="s">
        <v>123</v>
      </c>
      <c r="T330" t="s">
        <v>413</v>
      </c>
      <c r="U330" t="s">
        <v>283</v>
      </c>
      <c r="V330">
        <v>12</v>
      </c>
      <c r="W330">
        <v>2017</v>
      </c>
      <c r="X330" s="1">
        <f>2025-טבלה2[[#This Row],[שנת יצור]]</f>
        <v>8</v>
      </c>
      <c r="Y330" s="39">
        <v>45784</v>
      </c>
      <c r="Z330" s="39">
        <v>46155</v>
      </c>
      <c r="AA330" t="s">
        <v>119</v>
      </c>
      <c r="AB330" t="s">
        <v>414</v>
      </c>
      <c r="AC330" s="1">
        <f>LEN(טבלה2[[#This Row],[מספר רכב]])</f>
        <v>7</v>
      </c>
      <c r="AD330" s="1" t="str">
        <f>RIGHT(טבלה2[[#This Row],[מספר רכב]],טבלה2[[#This Row],[ספרות בצדדים]])</f>
        <v>86</v>
      </c>
      <c r="AE330" s="1" t="str">
        <f>MID(טבלה2[[#This Row],[מספר רכב]],טבלה2[[#This Row],[ספרות בצדדים]]+1,טבלה2[[#This Row],[ספרות באמצע]])</f>
        <v>257</v>
      </c>
      <c r="AF330" s="1" t="str">
        <f>MID(טבלה2[[#This Row],[מספר רכב]],1,טבלה2[[#This Row],[ספרות בצדדים]])</f>
        <v>77</v>
      </c>
      <c r="AG330" s="1" t="str">
        <f>CONCATENATE(טבלה2[[#This Row],[חלק שמאלי]],"-",טבלה2[[#This Row],[אמצע]],"-",טבלה2[[#This Row],[חלק ימני]])</f>
        <v>77-257-86</v>
      </c>
      <c r="AH330">
        <f>IF(טבלה2[[#This Row],[מספר ספרות]]=7,3,2)</f>
        <v>3</v>
      </c>
      <c r="AI330">
        <f>IF(טבלה2[[#This Row],[מספר ספרות]]=7,2,3)</f>
        <v>2</v>
      </c>
    </row>
    <row r="331" spans="17:35" x14ac:dyDescent="0.25">
      <c r="Q331">
        <v>3033551</v>
      </c>
      <c r="R331">
        <v>839</v>
      </c>
      <c r="S331" t="s">
        <v>244</v>
      </c>
      <c r="T331" t="s">
        <v>280</v>
      </c>
      <c r="U331" t="s">
        <v>158</v>
      </c>
      <c r="W331">
        <v>2004</v>
      </c>
      <c r="X331" s="1">
        <f>2025-טבלה2[[#This Row],[שנת יצור]]</f>
        <v>21</v>
      </c>
      <c r="Y331" s="39">
        <v>45468</v>
      </c>
      <c r="Z331" s="39">
        <v>45644</v>
      </c>
      <c r="AA331" t="s">
        <v>133</v>
      </c>
      <c r="AB331" t="s">
        <v>127</v>
      </c>
      <c r="AC331" s="1">
        <f>LEN(טבלה2[[#This Row],[מספר רכב]])</f>
        <v>7</v>
      </c>
      <c r="AD331" s="1" t="str">
        <f>RIGHT(טבלה2[[#This Row],[מספר רכב]],טבלה2[[#This Row],[ספרות בצדדים]])</f>
        <v>51</v>
      </c>
      <c r="AE331" s="1" t="str">
        <f>MID(טבלה2[[#This Row],[מספר רכב]],טבלה2[[#This Row],[ספרות בצדדים]]+1,טבלה2[[#This Row],[ספרות באמצע]])</f>
        <v>335</v>
      </c>
      <c r="AF331" s="1" t="str">
        <f>MID(טבלה2[[#This Row],[מספר רכב]],1,טבלה2[[#This Row],[ספרות בצדדים]])</f>
        <v>30</v>
      </c>
      <c r="AG331" s="1" t="str">
        <f>CONCATENATE(טבלה2[[#This Row],[חלק שמאלי]],"-",טבלה2[[#This Row],[אמצע]],"-",טבלה2[[#This Row],[חלק ימני]])</f>
        <v>30-335-51</v>
      </c>
      <c r="AH331">
        <f>IF(טבלה2[[#This Row],[מספר ספרות]]=7,3,2)</f>
        <v>3</v>
      </c>
      <c r="AI331">
        <f>IF(טבלה2[[#This Row],[מספר ספרות]]=7,2,3)</f>
        <v>2</v>
      </c>
    </row>
    <row r="332" spans="17:35" x14ac:dyDescent="0.25">
      <c r="Q332">
        <v>4673633</v>
      </c>
      <c r="R332">
        <v>885</v>
      </c>
      <c r="S332" t="s">
        <v>239</v>
      </c>
      <c r="T332" t="s">
        <v>415</v>
      </c>
      <c r="U332" t="s">
        <v>136</v>
      </c>
      <c r="V332">
        <v>15</v>
      </c>
      <c r="W332">
        <v>2015</v>
      </c>
      <c r="X332" s="1">
        <f>2025-טבלה2[[#This Row],[שנת יצור]]</f>
        <v>10</v>
      </c>
      <c r="Y332" s="39">
        <v>45784</v>
      </c>
      <c r="Z332" s="39">
        <v>46153</v>
      </c>
      <c r="AA332" t="s">
        <v>116</v>
      </c>
      <c r="AB332" t="s">
        <v>416</v>
      </c>
      <c r="AC332" s="1">
        <f>LEN(טבלה2[[#This Row],[מספר רכב]])</f>
        <v>7</v>
      </c>
      <c r="AD332" s="1" t="str">
        <f>RIGHT(טבלה2[[#This Row],[מספר רכב]],טבלה2[[#This Row],[ספרות בצדדים]])</f>
        <v>33</v>
      </c>
      <c r="AE332" s="1" t="str">
        <f>MID(טבלה2[[#This Row],[מספר רכב]],טבלה2[[#This Row],[ספרות בצדדים]]+1,טבלה2[[#This Row],[ספרות באמצע]])</f>
        <v>736</v>
      </c>
      <c r="AF332" s="1" t="str">
        <f>MID(טבלה2[[#This Row],[מספר רכב]],1,טבלה2[[#This Row],[ספרות בצדדים]])</f>
        <v>46</v>
      </c>
      <c r="AG332" s="1" t="str">
        <f>CONCATENATE(טבלה2[[#This Row],[חלק שמאלי]],"-",טבלה2[[#This Row],[אמצע]],"-",טבלה2[[#This Row],[חלק ימני]])</f>
        <v>46-736-33</v>
      </c>
      <c r="AH332">
        <f>IF(טבלה2[[#This Row],[מספר ספרות]]=7,3,2)</f>
        <v>3</v>
      </c>
      <c r="AI332">
        <f>IF(טבלה2[[#This Row],[מספר ספרות]]=7,2,3)</f>
        <v>2</v>
      </c>
    </row>
    <row r="333" spans="17:35" x14ac:dyDescent="0.25">
      <c r="Q333">
        <v>6301860</v>
      </c>
      <c r="R333">
        <v>588</v>
      </c>
      <c r="S333" t="s">
        <v>111</v>
      </c>
      <c r="T333" t="s">
        <v>112</v>
      </c>
      <c r="U333" t="s">
        <v>113</v>
      </c>
      <c r="W333">
        <v>2006</v>
      </c>
      <c r="X333" s="1">
        <f>2025-טבלה2[[#This Row],[שנת יצור]]</f>
        <v>19</v>
      </c>
      <c r="Y333" s="39">
        <v>45449</v>
      </c>
      <c r="Z333" s="39">
        <v>45715</v>
      </c>
      <c r="AA333" t="s">
        <v>118</v>
      </c>
      <c r="AB333" t="s">
        <v>115</v>
      </c>
      <c r="AC333" s="1">
        <f>LEN(טבלה2[[#This Row],[מספר רכב]])</f>
        <v>7</v>
      </c>
      <c r="AD333" s="1" t="str">
        <f>RIGHT(טבלה2[[#This Row],[מספר רכב]],טבלה2[[#This Row],[ספרות בצדדים]])</f>
        <v>60</v>
      </c>
      <c r="AE333" s="1" t="str">
        <f>MID(טבלה2[[#This Row],[מספר רכב]],טבלה2[[#This Row],[ספרות בצדדים]]+1,טבלה2[[#This Row],[ספרות באמצע]])</f>
        <v>018</v>
      </c>
      <c r="AF333" s="1" t="str">
        <f>MID(טבלה2[[#This Row],[מספר רכב]],1,טבלה2[[#This Row],[ספרות בצדדים]])</f>
        <v>63</v>
      </c>
      <c r="AG333" s="1" t="str">
        <f>CONCATENATE(טבלה2[[#This Row],[חלק שמאלי]],"-",טבלה2[[#This Row],[אמצע]],"-",טבלה2[[#This Row],[חלק ימני]])</f>
        <v>63-018-60</v>
      </c>
      <c r="AH333">
        <f>IF(טבלה2[[#This Row],[מספר ספרות]]=7,3,2)</f>
        <v>3</v>
      </c>
      <c r="AI333">
        <f>IF(טבלה2[[#This Row],[מספר ספרות]]=7,2,3)</f>
        <v>2</v>
      </c>
    </row>
    <row r="334" spans="17:35" x14ac:dyDescent="0.25">
      <c r="Q334">
        <v>52855502</v>
      </c>
      <c r="R334">
        <v>404</v>
      </c>
      <c r="S334" t="s">
        <v>417</v>
      </c>
      <c r="T334" t="s">
        <v>418</v>
      </c>
      <c r="U334" t="s">
        <v>419</v>
      </c>
      <c r="V334">
        <v>7</v>
      </c>
      <c r="W334">
        <v>2021</v>
      </c>
      <c r="X334" s="1">
        <f>2025-טבלה2[[#This Row],[שנת יצור]]</f>
        <v>4</v>
      </c>
      <c r="Y334" s="39">
        <v>45781</v>
      </c>
      <c r="Z334" s="39">
        <v>46151</v>
      </c>
      <c r="AA334" t="s">
        <v>233</v>
      </c>
      <c r="AB334" t="s">
        <v>420</v>
      </c>
      <c r="AC334" s="1">
        <f>LEN(טבלה2[[#This Row],[מספר רכב]])</f>
        <v>8</v>
      </c>
      <c r="AD334" s="1" t="str">
        <f>RIGHT(טבלה2[[#This Row],[מספר רכב]],טבלה2[[#This Row],[ספרות בצדדים]])</f>
        <v>502</v>
      </c>
      <c r="AE334" s="1" t="str">
        <f>MID(טבלה2[[#This Row],[מספר רכב]],טבלה2[[#This Row],[ספרות בצדדים]]+1,טבלה2[[#This Row],[ספרות באמצע]])</f>
        <v>55</v>
      </c>
      <c r="AF334" s="1" t="str">
        <f>MID(טבלה2[[#This Row],[מספר רכב]],1,טבלה2[[#This Row],[ספרות בצדדים]])</f>
        <v>528</v>
      </c>
      <c r="AG334" s="1" t="str">
        <f>CONCATENATE(טבלה2[[#This Row],[חלק שמאלי]],"-",טבלה2[[#This Row],[אמצע]],"-",טבלה2[[#This Row],[חלק ימני]])</f>
        <v>528-55-502</v>
      </c>
      <c r="AH334">
        <f>IF(טבלה2[[#This Row],[מספר ספרות]]=7,3,2)</f>
        <v>2</v>
      </c>
      <c r="AI334">
        <f>IF(טבלה2[[#This Row],[מספר ספרות]]=7,2,3)</f>
        <v>3</v>
      </c>
    </row>
    <row r="335" spans="17:35" x14ac:dyDescent="0.25">
      <c r="Q335">
        <v>1757959</v>
      </c>
      <c r="R335">
        <v>588</v>
      </c>
      <c r="S335" t="s">
        <v>111</v>
      </c>
      <c r="T335" t="s">
        <v>112</v>
      </c>
      <c r="U335" t="s">
        <v>113</v>
      </c>
      <c r="W335">
        <v>2005</v>
      </c>
      <c r="X335" s="1">
        <f>2025-טבלה2[[#This Row],[שנת יצור]]</f>
        <v>20</v>
      </c>
      <c r="Y335" s="39">
        <v>45368</v>
      </c>
      <c r="Z335" s="39">
        <v>45655</v>
      </c>
      <c r="AA335" t="s">
        <v>254</v>
      </c>
      <c r="AB335" t="s">
        <v>115</v>
      </c>
      <c r="AC335" s="1">
        <f>LEN(טבלה2[[#This Row],[מספר רכב]])</f>
        <v>7</v>
      </c>
      <c r="AD335" s="1" t="str">
        <f>RIGHT(טבלה2[[#This Row],[מספר רכב]],טבלה2[[#This Row],[ספרות בצדדים]])</f>
        <v>59</v>
      </c>
      <c r="AE335" s="1" t="str">
        <f>MID(טבלה2[[#This Row],[מספר רכב]],טבלה2[[#This Row],[ספרות בצדדים]]+1,טבלה2[[#This Row],[ספרות באמצע]])</f>
        <v>579</v>
      </c>
      <c r="AF335" s="1" t="str">
        <f>MID(טבלה2[[#This Row],[מספר רכב]],1,טבלה2[[#This Row],[ספרות בצדדים]])</f>
        <v>17</v>
      </c>
      <c r="AG335" s="1" t="str">
        <f>CONCATENATE(טבלה2[[#This Row],[חלק שמאלי]],"-",טבלה2[[#This Row],[אמצע]],"-",טבלה2[[#This Row],[חלק ימני]])</f>
        <v>17-579-59</v>
      </c>
      <c r="AH335">
        <f>IF(טבלה2[[#This Row],[מספר ספרות]]=7,3,2)</f>
        <v>3</v>
      </c>
      <c r="AI335">
        <f>IF(טבלה2[[#This Row],[מספר ספרות]]=7,2,3)</f>
        <v>2</v>
      </c>
    </row>
    <row r="336" spans="17:35" x14ac:dyDescent="0.25">
      <c r="Q336">
        <v>7626111</v>
      </c>
      <c r="R336">
        <v>730</v>
      </c>
      <c r="S336" t="s">
        <v>421</v>
      </c>
      <c r="T336" t="s">
        <v>422</v>
      </c>
      <c r="U336" t="s">
        <v>208</v>
      </c>
      <c r="V336">
        <v>15</v>
      </c>
      <c r="W336">
        <v>2014</v>
      </c>
      <c r="X336" s="1">
        <f>2025-טבלה2[[#This Row],[שנת יצור]]</f>
        <v>11</v>
      </c>
      <c r="Y336" s="39">
        <v>45784</v>
      </c>
      <c r="Z336" s="39">
        <v>46142</v>
      </c>
      <c r="AA336" t="s">
        <v>390</v>
      </c>
      <c r="AB336" t="s">
        <v>423</v>
      </c>
      <c r="AC336" s="1">
        <f>LEN(טבלה2[[#This Row],[מספר רכב]])</f>
        <v>7</v>
      </c>
      <c r="AD336" s="1" t="str">
        <f>RIGHT(טבלה2[[#This Row],[מספר רכב]],טבלה2[[#This Row],[ספרות בצדדים]])</f>
        <v>11</v>
      </c>
      <c r="AE336" s="1" t="str">
        <f>MID(טבלה2[[#This Row],[מספר רכב]],טבלה2[[#This Row],[ספרות בצדדים]]+1,טבלה2[[#This Row],[ספרות באמצע]])</f>
        <v>261</v>
      </c>
      <c r="AF336" s="1" t="str">
        <f>MID(טבלה2[[#This Row],[מספר רכב]],1,טבלה2[[#This Row],[ספרות בצדדים]])</f>
        <v>76</v>
      </c>
      <c r="AG336" s="1" t="str">
        <f>CONCATENATE(טבלה2[[#This Row],[חלק שמאלי]],"-",טבלה2[[#This Row],[אמצע]],"-",טבלה2[[#This Row],[חלק ימני]])</f>
        <v>76-261-11</v>
      </c>
      <c r="AH336">
        <f>IF(טבלה2[[#This Row],[מספר ספרות]]=7,3,2)</f>
        <v>3</v>
      </c>
      <c r="AI336">
        <f>IF(טבלה2[[#This Row],[מספר ספרות]]=7,2,3)</f>
        <v>2</v>
      </c>
    </row>
    <row r="337" spans="17:35" x14ac:dyDescent="0.25">
      <c r="Q337">
        <v>1576660</v>
      </c>
      <c r="R337">
        <v>413</v>
      </c>
      <c r="S337" t="s">
        <v>123</v>
      </c>
      <c r="T337" t="s">
        <v>124</v>
      </c>
      <c r="U337" t="s">
        <v>125</v>
      </c>
      <c r="W337">
        <v>2007</v>
      </c>
      <c r="X337" s="1">
        <f>2025-טבלה2[[#This Row],[שנת יצור]]</f>
        <v>18</v>
      </c>
      <c r="Y337" s="39">
        <v>45784</v>
      </c>
      <c r="Z337" s="39">
        <v>46148</v>
      </c>
      <c r="AA337" t="s">
        <v>133</v>
      </c>
      <c r="AB337" t="s">
        <v>127</v>
      </c>
      <c r="AC337" s="1">
        <f>LEN(טבלה2[[#This Row],[מספר רכב]])</f>
        <v>7</v>
      </c>
      <c r="AD337" s="1" t="str">
        <f>RIGHT(טבלה2[[#This Row],[מספר רכב]],טבלה2[[#This Row],[ספרות בצדדים]])</f>
        <v>60</v>
      </c>
      <c r="AE337" s="1" t="str">
        <f>MID(טבלה2[[#This Row],[מספר רכב]],טבלה2[[#This Row],[ספרות בצדדים]]+1,טבלה2[[#This Row],[ספרות באמצע]])</f>
        <v>766</v>
      </c>
      <c r="AF337" s="1" t="str">
        <f>MID(טבלה2[[#This Row],[מספר רכב]],1,טבלה2[[#This Row],[ספרות בצדדים]])</f>
        <v>15</v>
      </c>
      <c r="AG337" s="1" t="str">
        <f>CONCATENATE(טבלה2[[#This Row],[חלק שמאלי]],"-",טבלה2[[#This Row],[אמצע]],"-",טבלה2[[#This Row],[חלק ימני]])</f>
        <v>15-766-60</v>
      </c>
      <c r="AH337">
        <f>IF(טבלה2[[#This Row],[מספר ספרות]]=7,3,2)</f>
        <v>3</v>
      </c>
      <c r="AI337">
        <f>IF(טבלה2[[#This Row],[מספר ספרות]]=7,2,3)</f>
        <v>2</v>
      </c>
    </row>
    <row r="338" spans="17:35" x14ac:dyDescent="0.25">
      <c r="Q338">
        <v>4950533</v>
      </c>
      <c r="R338">
        <v>885</v>
      </c>
      <c r="S338" t="s">
        <v>239</v>
      </c>
      <c r="T338" t="s">
        <v>365</v>
      </c>
      <c r="U338" t="s">
        <v>136</v>
      </c>
      <c r="V338">
        <v>14</v>
      </c>
      <c r="W338">
        <v>2015</v>
      </c>
      <c r="X338" s="1">
        <f>2025-טבלה2[[#This Row],[שנת יצור]]</f>
        <v>10</v>
      </c>
      <c r="Y338" s="39">
        <v>45781</v>
      </c>
      <c r="Z338" s="39">
        <v>46161</v>
      </c>
      <c r="AA338" t="s">
        <v>156</v>
      </c>
      <c r="AB338" t="s">
        <v>368</v>
      </c>
      <c r="AC338" s="1">
        <f>LEN(טבלה2[[#This Row],[מספר רכב]])</f>
        <v>7</v>
      </c>
      <c r="AD338" s="1" t="str">
        <f>RIGHT(טבלה2[[#This Row],[מספר רכב]],טבלה2[[#This Row],[ספרות בצדדים]])</f>
        <v>33</v>
      </c>
      <c r="AE338" s="1" t="str">
        <f>MID(טבלה2[[#This Row],[מספר רכב]],טבלה2[[#This Row],[ספרות בצדדים]]+1,טבלה2[[#This Row],[ספרות באמצע]])</f>
        <v>505</v>
      </c>
      <c r="AF338" s="1" t="str">
        <f>MID(טבלה2[[#This Row],[מספר רכב]],1,טבלה2[[#This Row],[ספרות בצדדים]])</f>
        <v>49</v>
      </c>
      <c r="AG338" s="1" t="str">
        <f>CONCATENATE(טבלה2[[#This Row],[חלק שמאלי]],"-",טבלה2[[#This Row],[אמצע]],"-",טבלה2[[#This Row],[חלק ימני]])</f>
        <v>49-505-33</v>
      </c>
      <c r="AH338">
        <f>IF(טבלה2[[#This Row],[מספר ספרות]]=7,3,2)</f>
        <v>3</v>
      </c>
      <c r="AI338">
        <f>IF(טבלה2[[#This Row],[מספר ספרות]]=7,2,3)</f>
        <v>2</v>
      </c>
    </row>
    <row r="339" spans="17:35" x14ac:dyDescent="0.25">
      <c r="Q339">
        <v>1534834</v>
      </c>
      <c r="R339">
        <v>590</v>
      </c>
      <c r="S339" t="s">
        <v>235</v>
      </c>
      <c r="T339" t="s">
        <v>424</v>
      </c>
      <c r="U339" t="s">
        <v>425</v>
      </c>
      <c r="V339">
        <v>15</v>
      </c>
      <c r="W339">
        <v>2015</v>
      </c>
      <c r="X339" s="1">
        <f>2025-טבלה2[[#This Row],[שנת יצור]]</f>
        <v>10</v>
      </c>
      <c r="Y339" s="39">
        <v>45784</v>
      </c>
      <c r="Z339" s="39">
        <v>46174</v>
      </c>
      <c r="AA339" t="s">
        <v>156</v>
      </c>
      <c r="AB339" t="s">
        <v>426</v>
      </c>
      <c r="AC339" s="1">
        <f>LEN(טבלה2[[#This Row],[מספר רכב]])</f>
        <v>7</v>
      </c>
      <c r="AD339" s="1" t="str">
        <f>RIGHT(טבלה2[[#This Row],[מספר רכב]],טבלה2[[#This Row],[ספרות בצדדים]])</f>
        <v>34</v>
      </c>
      <c r="AE339" s="1" t="str">
        <f>MID(טבלה2[[#This Row],[מספר רכב]],טבלה2[[#This Row],[ספרות בצדדים]]+1,טבלה2[[#This Row],[ספרות באמצע]])</f>
        <v>348</v>
      </c>
      <c r="AF339" s="1" t="str">
        <f>MID(טבלה2[[#This Row],[מספר רכב]],1,טבלה2[[#This Row],[ספרות בצדדים]])</f>
        <v>15</v>
      </c>
      <c r="AG339" s="1" t="str">
        <f>CONCATENATE(טבלה2[[#This Row],[חלק שמאלי]],"-",טבלה2[[#This Row],[אמצע]],"-",טבלה2[[#This Row],[חלק ימני]])</f>
        <v>15-348-34</v>
      </c>
      <c r="AH339">
        <f>IF(טבלה2[[#This Row],[מספר ספרות]]=7,3,2)</f>
        <v>3</v>
      </c>
      <c r="AI339">
        <f>IF(טבלה2[[#This Row],[מספר ספרות]]=7,2,3)</f>
        <v>2</v>
      </c>
    </row>
    <row r="340" spans="17:35" x14ac:dyDescent="0.25">
      <c r="Q340">
        <v>7267465</v>
      </c>
      <c r="R340">
        <v>588</v>
      </c>
      <c r="S340" t="s">
        <v>111</v>
      </c>
      <c r="T340" t="s">
        <v>112</v>
      </c>
      <c r="U340" t="s">
        <v>113</v>
      </c>
      <c r="V340">
        <v>15</v>
      </c>
      <c r="W340">
        <v>2008</v>
      </c>
      <c r="X340" s="1">
        <f>2025-טבלה2[[#This Row],[שנת יצור]]</f>
        <v>17</v>
      </c>
      <c r="Y340" s="39">
        <v>45526</v>
      </c>
      <c r="Z340" s="39">
        <v>45888</v>
      </c>
      <c r="AA340" t="s">
        <v>120</v>
      </c>
      <c r="AB340" t="s">
        <v>117</v>
      </c>
      <c r="AC340" s="1">
        <f>LEN(טבלה2[[#This Row],[מספר רכב]])</f>
        <v>7</v>
      </c>
      <c r="AD340" s="1" t="str">
        <f>RIGHT(טבלה2[[#This Row],[מספר רכב]],טבלה2[[#This Row],[ספרות בצדדים]])</f>
        <v>65</v>
      </c>
      <c r="AE340" s="1" t="str">
        <f>MID(טבלה2[[#This Row],[מספר רכב]],טבלה2[[#This Row],[ספרות בצדדים]]+1,טבלה2[[#This Row],[ספרות באמצע]])</f>
        <v>674</v>
      </c>
      <c r="AF340" s="1" t="str">
        <f>MID(טבלה2[[#This Row],[מספר רכב]],1,טבלה2[[#This Row],[ספרות בצדדים]])</f>
        <v>72</v>
      </c>
      <c r="AG340" s="1" t="str">
        <f>CONCATENATE(טבלה2[[#This Row],[חלק שמאלי]],"-",טבלה2[[#This Row],[אמצע]],"-",טבלה2[[#This Row],[חלק ימני]])</f>
        <v>72-674-65</v>
      </c>
      <c r="AH340">
        <f>IF(טבלה2[[#This Row],[מספר ספרות]]=7,3,2)</f>
        <v>3</v>
      </c>
      <c r="AI340">
        <f>IF(טבלה2[[#This Row],[מספר ספרות]]=7,2,3)</f>
        <v>2</v>
      </c>
    </row>
    <row r="341" spans="17:35" x14ac:dyDescent="0.25">
      <c r="Q341">
        <v>3417164</v>
      </c>
      <c r="R341">
        <v>715</v>
      </c>
      <c r="S341" t="s">
        <v>169</v>
      </c>
      <c r="T341" t="s">
        <v>427</v>
      </c>
      <c r="U341" t="s">
        <v>428</v>
      </c>
      <c r="V341">
        <v>15</v>
      </c>
      <c r="W341">
        <v>2008</v>
      </c>
      <c r="X341" s="1">
        <f>2025-טבלה2[[#This Row],[שנת יצור]]</f>
        <v>17</v>
      </c>
      <c r="Y341" s="39">
        <v>45720</v>
      </c>
      <c r="Z341" s="39">
        <v>46085</v>
      </c>
      <c r="AA341" t="s">
        <v>199</v>
      </c>
      <c r="AB341" t="s">
        <v>172</v>
      </c>
      <c r="AC341" s="1">
        <f>LEN(טבלה2[[#This Row],[מספר רכב]])</f>
        <v>7</v>
      </c>
      <c r="AD341" s="1" t="str">
        <f>RIGHT(טבלה2[[#This Row],[מספר רכב]],טבלה2[[#This Row],[ספרות בצדדים]])</f>
        <v>64</v>
      </c>
      <c r="AE341" s="1" t="str">
        <f>MID(טבלה2[[#This Row],[מספר רכב]],טבלה2[[#This Row],[ספרות בצדדים]]+1,טבלה2[[#This Row],[ספרות באמצע]])</f>
        <v>171</v>
      </c>
      <c r="AF341" s="1" t="str">
        <f>MID(טבלה2[[#This Row],[מספר רכב]],1,טבלה2[[#This Row],[ספרות בצדדים]])</f>
        <v>34</v>
      </c>
      <c r="AG341" s="1" t="str">
        <f>CONCATENATE(טבלה2[[#This Row],[חלק שמאלי]],"-",טבלה2[[#This Row],[אמצע]],"-",טבלה2[[#This Row],[חלק ימני]])</f>
        <v>34-171-64</v>
      </c>
      <c r="AH341">
        <f>IF(טבלה2[[#This Row],[מספר ספרות]]=7,3,2)</f>
        <v>3</v>
      </c>
      <c r="AI341">
        <f>IF(טבלה2[[#This Row],[מספר ספרות]]=7,2,3)</f>
        <v>2</v>
      </c>
    </row>
    <row r="342" spans="17:35" x14ac:dyDescent="0.25">
      <c r="Q342">
        <v>54349702</v>
      </c>
      <c r="R342">
        <v>481</v>
      </c>
      <c r="S342" t="s">
        <v>165</v>
      </c>
      <c r="T342" t="s">
        <v>429</v>
      </c>
      <c r="U342" t="s">
        <v>430</v>
      </c>
      <c r="V342">
        <v>3</v>
      </c>
      <c r="W342">
        <v>2021</v>
      </c>
      <c r="X342" s="1">
        <f>2025-טבלה2[[#This Row],[שנת יצור]]</f>
        <v>4</v>
      </c>
      <c r="Y342" s="39">
        <v>45781</v>
      </c>
      <c r="Z342" s="39">
        <v>46152</v>
      </c>
      <c r="AA342" t="s">
        <v>119</v>
      </c>
      <c r="AB342" t="s">
        <v>431</v>
      </c>
      <c r="AC342" s="1">
        <f>LEN(טבלה2[[#This Row],[מספר רכב]])</f>
        <v>8</v>
      </c>
      <c r="AD342" s="1" t="str">
        <f>RIGHT(טבלה2[[#This Row],[מספר רכב]],טבלה2[[#This Row],[ספרות בצדדים]])</f>
        <v>702</v>
      </c>
      <c r="AE342" s="1" t="str">
        <f>MID(טבלה2[[#This Row],[מספר רכב]],טבלה2[[#This Row],[ספרות בצדדים]]+1,טבלה2[[#This Row],[ספרות באמצע]])</f>
        <v>49</v>
      </c>
      <c r="AF342" s="1" t="str">
        <f>MID(טבלה2[[#This Row],[מספר רכב]],1,טבלה2[[#This Row],[ספרות בצדדים]])</f>
        <v>543</v>
      </c>
      <c r="AG342" s="1" t="str">
        <f>CONCATENATE(טבלה2[[#This Row],[חלק שמאלי]],"-",טבלה2[[#This Row],[אמצע]],"-",טבלה2[[#This Row],[חלק ימני]])</f>
        <v>543-49-702</v>
      </c>
      <c r="AH342">
        <f>IF(טבלה2[[#This Row],[מספר ספרות]]=7,3,2)</f>
        <v>2</v>
      </c>
      <c r="AI342">
        <f>IF(טבלה2[[#This Row],[מספר ספרות]]=7,2,3)</f>
        <v>3</v>
      </c>
    </row>
    <row r="343" spans="17:35" x14ac:dyDescent="0.25">
      <c r="Q343">
        <v>18694102</v>
      </c>
      <c r="R343">
        <v>885</v>
      </c>
      <c r="S343" t="s">
        <v>239</v>
      </c>
      <c r="T343" t="s">
        <v>432</v>
      </c>
      <c r="U343" t="s">
        <v>278</v>
      </c>
      <c r="V343">
        <v>14</v>
      </c>
      <c r="W343">
        <v>2020</v>
      </c>
      <c r="X343" s="1">
        <f>2025-טבלה2[[#This Row],[שנת יצור]]</f>
        <v>5</v>
      </c>
      <c r="Y343" s="39">
        <v>45784</v>
      </c>
      <c r="Z343" s="39">
        <v>46159</v>
      </c>
      <c r="AA343" t="s">
        <v>156</v>
      </c>
      <c r="AB343" t="s">
        <v>364</v>
      </c>
      <c r="AC343" s="1">
        <f>LEN(טבלה2[[#This Row],[מספר רכב]])</f>
        <v>8</v>
      </c>
      <c r="AD343" s="1" t="str">
        <f>RIGHT(טבלה2[[#This Row],[מספר רכב]],טבלה2[[#This Row],[ספרות בצדדים]])</f>
        <v>102</v>
      </c>
      <c r="AE343" s="1" t="str">
        <f>MID(טבלה2[[#This Row],[מספר רכב]],טבלה2[[#This Row],[ספרות בצדדים]]+1,טבלה2[[#This Row],[ספרות באמצע]])</f>
        <v>94</v>
      </c>
      <c r="AF343" s="1" t="str">
        <f>MID(טבלה2[[#This Row],[מספר רכב]],1,טבלה2[[#This Row],[ספרות בצדדים]])</f>
        <v>186</v>
      </c>
      <c r="AG343" s="1" t="str">
        <f>CONCATENATE(טבלה2[[#This Row],[חלק שמאלי]],"-",טבלה2[[#This Row],[אמצע]],"-",טבלה2[[#This Row],[חלק ימני]])</f>
        <v>186-94-102</v>
      </c>
      <c r="AH343">
        <f>IF(טבלה2[[#This Row],[מספר ספרות]]=7,3,2)</f>
        <v>2</v>
      </c>
      <c r="AI343">
        <f>IF(טבלה2[[#This Row],[מספר ספרות]]=7,2,3)</f>
        <v>3</v>
      </c>
    </row>
    <row r="344" spans="17:35" x14ac:dyDescent="0.25">
      <c r="Q344">
        <v>4148776</v>
      </c>
      <c r="R344">
        <v>502</v>
      </c>
      <c r="S344" t="s">
        <v>334</v>
      </c>
      <c r="T344" t="s">
        <v>433</v>
      </c>
      <c r="U344" t="s">
        <v>198</v>
      </c>
      <c r="V344">
        <v>15</v>
      </c>
      <c r="W344">
        <v>2011</v>
      </c>
      <c r="X344" s="1">
        <f>2025-טבלה2[[#This Row],[שנת יצור]]</f>
        <v>14</v>
      </c>
      <c r="Y344" s="39">
        <v>45784</v>
      </c>
      <c r="Z344" s="39">
        <v>46172</v>
      </c>
      <c r="AA344" t="s">
        <v>248</v>
      </c>
      <c r="AB344" t="s">
        <v>434</v>
      </c>
      <c r="AC344" s="1">
        <f>LEN(טבלה2[[#This Row],[מספר רכב]])</f>
        <v>7</v>
      </c>
      <c r="AD344" s="1" t="str">
        <f>RIGHT(טבלה2[[#This Row],[מספר רכב]],טבלה2[[#This Row],[ספרות בצדדים]])</f>
        <v>76</v>
      </c>
      <c r="AE344" s="1" t="str">
        <f>MID(טבלה2[[#This Row],[מספר רכב]],טבלה2[[#This Row],[ספרות בצדדים]]+1,טבלה2[[#This Row],[ספרות באמצע]])</f>
        <v>487</v>
      </c>
      <c r="AF344" s="1" t="str">
        <f>MID(טבלה2[[#This Row],[מספר רכב]],1,טבלה2[[#This Row],[ספרות בצדדים]])</f>
        <v>41</v>
      </c>
      <c r="AG344" s="1" t="str">
        <f>CONCATENATE(טבלה2[[#This Row],[חלק שמאלי]],"-",טבלה2[[#This Row],[אמצע]],"-",טבלה2[[#This Row],[חלק ימני]])</f>
        <v>41-487-76</v>
      </c>
      <c r="AH344">
        <f>IF(טבלה2[[#This Row],[מספר ספרות]]=7,3,2)</f>
        <v>3</v>
      </c>
      <c r="AI344">
        <f>IF(טבלה2[[#This Row],[מספר ספרות]]=7,2,3)</f>
        <v>2</v>
      </c>
    </row>
    <row r="345" spans="17:35" x14ac:dyDescent="0.25">
      <c r="Q345">
        <v>8364158</v>
      </c>
      <c r="R345">
        <v>413</v>
      </c>
      <c r="S345" t="s">
        <v>123</v>
      </c>
      <c r="T345" t="s">
        <v>179</v>
      </c>
      <c r="U345" t="s">
        <v>158</v>
      </c>
      <c r="W345">
        <v>2005</v>
      </c>
      <c r="X345" s="1">
        <f>2025-טבלה2[[#This Row],[שנת יצור]]</f>
        <v>20</v>
      </c>
      <c r="Y345" s="39">
        <v>45358</v>
      </c>
      <c r="Z345" s="39">
        <v>45639</v>
      </c>
      <c r="AA345" t="s">
        <v>133</v>
      </c>
      <c r="AB345" t="s">
        <v>127</v>
      </c>
      <c r="AC345" s="1">
        <f>LEN(טבלה2[[#This Row],[מספר רכב]])</f>
        <v>7</v>
      </c>
      <c r="AD345" s="1" t="str">
        <f>RIGHT(טבלה2[[#This Row],[מספר רכב]],טבלה2[[#This Row],[ספרות בצדדים]])</f>
        <v>58</v>
      </c>
      <c r="AE345" s="1" t="str">
        <f>MID(טבלה2[[#This Row],[מספר רכב]],טבלה2[[#This Row],[ספרות בצדדים]]+1,טבלה2[[#This Row],[ספרות באמצע]])</f>
        <v>641</v>
      </c>
      <c r="AF345" s="1" t="str">
        <f>MID(טבלה2[[#This Row],[מספר רכב]],1,טבלה2[[#This Row],[ספרות בצדדים]])</f>
        <v>83</v>
      </c>
      <c r="AG345" s="1" t="str">
        <f>CONCATENATE(טבלה2[[#This Row],[חלק שמאלי]],"-",טבלה2[[#This Row],[אמצע]],"-",טבלה2[[#This Row],[חלק ימני]])</f>
        <v>83-641-58</v>
      </c>
      <c r="AH345">
        <f>IF(טבלה2[[#This Row],[מספר ספרות]]=7,3,2)</f>
        <v>3</v>
      </c>
      <c r="AI345">
        <f>IF(טבלה2[[#This Row],[מספר ספרות]]=7,2,3)</f>
        <v>2</v>
      </c>
    </row>
    <row r="346" spans="17:35" x14ac:dyDescent="0.25">
      <c r="Q346">
        <v>1811011</v>
      </c>
      <c r="R346">
        <v>830</v>
      </c>
      <c r="S346" t="s">
        <v>342</v>
      </c>
      <c r="T346">
        <v>166.05699999999999</v>
      </c>
      <c r="U346" t="s">
        <v>177</v>
      </c>
      <c r="V346">
        <v>15</v>
      </c>
      <c r="W346">
        <v>2013</v>
      </c>
      <c r="X346" s="1">
        <f>2025-טבלה2[[#This Row],[שנת יצור]]</f>
        <v>12</v>
      </c>
      <c r="Y346" s="39">
        <v>45726</v>
      </c>
      <c r="Z346" s="39">
        <v>46080</v>
      </c>
      <c r="AA346" t="s">
        <v>119</v>
      </c>
      <c r="AB346" t="s">
        <v>435</v>
      </c>
      <c r="AC346" s="1">
        <f>LEN(טבלה2[[#This Row],[מספר רכב]])</f>
        <v>7</v>
      </c>
      <c r="AD346" s="1" t="str">
        <f>RIGHT(טבלה2[[#This Row],[מספר רכב]],טבלה2[[#This Row],[ספרות בצדדים]])</f>
        <v>11</v>
      </c>
      <c r="AE346" s="1" t="str">
        <f>MID(טבלה2[[#This Row],[מספר רכב]],טבלה2[[#This Row],[ספרות בצדדים]]+1,טבלה2[[#This Row],[ספרות באמצע]])</f>
        <v>110</v>
      </c>
      <c r="AF346" s="1" t="str">
        <f>MID(טבלה2[[#This Row],[מספר רכב]],1,טבלה2[[#This Row],[ספרות בצדדים]])</f>
        <v>18</v>
      </c>
      <c r="AG346" s="1" t="str">
        <f>CONCATENATE(טבלה2[[#This Row],[חלק שמאלי]],"-",טבלה2[[#This Row],[אמצע]],"-",טבלה2[[#This Row],[חלק ימני]])</f>
        <v>18-110-11</v>
      </c>
      <c r="AH346">
        <f>IF(טבלה2[[#This Row],[מספר ספרות]]=7,3,2)</f>
        <v>3</v>
      </c>
      <c r="AI346">
        <f>IF(טבלה2[[#This Row],[מספר ספרות]]=7,2,3)</f>
        <v>2</v>
      </c>
    </row>
    <row r="347" spans="17:35" x14ac:dyDescent="0.25">
      <c r="Q347">
        <v>6142167</v>
      </c>
      <c r="R347">
        <v>650</v>
      </c>
      <c r="S347" t="s">
        <v>436</v>
      </c>
      <c r="T347" t="s">
        <v>437</v>
      </c>
      <c r="U347" t="s">
        <v>438</v>
      </c>
      <c r="V347">
        <v>15</v>
      </c>
      <c r="W347">
        <v>2009</v>
      </c>
      <c r="X347" s="1">
        <f>2025-טבלה2[[#This Row],[שנת יצור]]</f>
        <v>16</v>
      </c>
      <c r="Y347" s="39">
        <v>45289</v>
      </c>
      <c r="Z347" s="39">
        <v>45647</v>
      </c>
      <c r="AA347" t="s">
        <v>119</v>
      </c>
      <c r="AB347" t="s">
        <v>439</v>
      </c>
      <c r="AC347" s="1">
        <f>LEN(טבלה2[[#This Row],[מספר רכב]])</f>
        <v>7</v>
      </c>
      <c r="AD347" s="1" t="str">
        <f>RIGHT(טבלה2[[#This Row],[מספר רכב]],טבלה2[[#This Row],[ספרות בצדדים]])</f>
        <v>67</v>
      </c>
      <c r="AE347" s="1" t="str">
        <f>MID(טבלה2[[#This Row],[מספר רכב]],טבלה2[[#This Row],[ספרות בצדדים]]+1,טבלה2[[#This Row],[ספרות באמצע]])</f>
        <v>421</v>
      </c>
      <c r="AF347" s="1" t="str">
        <f>MID(טבלה2[[#This Row],[מספר רכב]],1,טבלה2[[#This Row],[ספרות בצדדים]])</f>
        <v>61</v>
      </c>
      <c r="AG347" s="1" t="str">
        <f>CONCATENATE(טבלה2[[#This Row],[חלק שמאלי]],"-",טבלה2[[#This Row],[אמצע]],"-",טבלה2[[#This Row],[חלק ימני]])</f>
        <v>61-421-67</v>
      </c>
      <c r="AH347">
        <f>IF(טבלה2[[#This Row],[מספר ספרות]]=7,3,2)</f>
        <v>3</v>
      </c>
      <c r="AI347">
        <f>IF(טבלה2[[#This Row],[מספר ספרות]]=7,2,3)</f>
        <v>2</v>
      </c>
    </row>
    <row r="348" spans="17:35" x14ac:dyDescent="0.25">
      <c r="Q348">
        <v>39693101</v>
      </c>
      <c r="R348">
        <v>778</v>
      </c>
      <c r="S348" t="s">
        <v>353</v>
      </c>
      <c r="T348" t="s">
        <v>440</v>
      </c>
      <c r="U348" t="s">
        <v>441</v>
      </c>
      <c r="V348">
        <v>14</v>
      </c>
      <c r="W348">
        <v>2018</v>
      </c>
      <c r="X348" s="1">
        <f>2025-טבלה2[[#This Row],[שנת יצור]]</f>
        <v>7</v>
      </c>
      <c r="Y348" s="39">
        <v>45784</v>
      </c>
      <c r="Z348" s="39">
        <v>46149</v>
      </c>
      <c r="AA348" t="s">
        <v>442</v>
      </c>
      <c r="AB348" t="s">
        <v>407</v>
      </c>
      <c r="AC348" s="1">
        <f>LEN(טבלה2[[#This Row],[מספר רכב]])</f>
        <v>8</v>
      </c>
      <c r="AD348" s="1" t="str">
        <f>RIGHT(טבלה2[[#This Row],[מספר רכב]],טבלה2[[#This Row],[ספרות בצדדים]])</f>
        <v>101</v>
      </c>
      <c r="AE348" s="1" t="str">
        <f>MID(טבלה2[[#This Row],[מספר רכב]],טבלה2[[#This Row],[ספרות בצדדים]]+1,טבלה2[[#This Row],[ספרות באמצע]])</f>
        <v>93</v>
      </c>
      <c r="AF348" s="1" t="str">
        <f>MID(טבלה2[[#This Row],[מספר רכב]],1,טבלה2[[#This Row],[ספרות בצדדים]])</f>
        <v>396</v>
      </c>
      <c r="AG348" s="1" t="str">
        <f>CONCATENATE(טבלה2[[#This Row],[חלק שמאלי]],"-",טבלה2[[#This Row],[אמצע]],"-",טבלה2[[#This Row],[חלק ימני]])</f>
        <v>396-93-101</v>
      </c>
      <c r="AH348">
        <f>IF(טבלה2[[#This Row],[מספר ספרות]]=7,3,2)</f>
        <v>2</v>
      </c>
      <c r="AI348">
        <f>IF(טבלה2[[#This Row],[מספר ספרות]]=7,2,3)</f>
        <v>3</v>
      </c>
    </row>
    <row r="349" spans="17:35" x14ac:dyDescent="0.25">
      <c r="Q349">
        <v>3068465</v>
      </c>
      <c r="R349">
        <v>481</v>
      </c>
      <c r="S349" t="s">
        <v>165</v>
      </c>
      <c r="T349" t="s">
        <v>166</v>
      </c>
      <c r="U349" t="s">
        <v>125</v>
      </c>
      <c r="W349">
        <v>2008</v>
      </c>
      <c r="X349" s="1">
        <f>2025-טבלה2[[#This Row],[שנת יצור]]</f>
        <v>17</v>
      </c>
      <c r="Y349" s="39">
        <v>45282</v>
      </c>
      <c r="Z349" s="39">
        <v>45648</v>
      </c>
      <c r="AA349" t="s">
        <v>229</v>
      </c>
      <c r="AB349" t="s">
        <v>168</v>
      </c>
      <c r="AC349" s="1">
        <f>LEN(טבלה2[[#This Row],[מספר רכב]])</f>
        <v>7</v>
      </c>
      <c r="AD349" s="1" t="str">
        <f>RIGHT(טבלה2[[#This Row],[מספר רכב]],טבלה2[[#This Row],[ספרות בצדדים]])</f>
        <v>65</v>
      </c>
      <c r="AE349" s="1" t="str">
        <f>MID(טבלה2[[#This Row],[מספר רכב]],טבלה2[[#This Row],[ספרות בצדדים]]+1,טבלה2[[#This Row],[ספרות באמצע]])</f>
        <v>684</v>
      </c>
      <c r="AF349" s="1" t="str">
        <f>MID(טבלה2[[#This Row],[מספר רכב]],1,טבלה2[[#This Row],[ספרות בצדדים]])</f>
        <v>30</v>
      </c>
      <c r="AG349" s="1" t="str">
        <f>CONCATENATE(טבלה2[[#This Row],[חלק שמאלי]],"-",טבלה2[[#This Row],[אמצע]],"-",טבלה2[[#This Row],[חלק ימני]])</f>
        <v>30-684-65</v>
      </c>
      <c r="AH349">
        <f>IF(טבלה2[[#This Row],[מספר ספרות]]=7,3,2)</f>
        <v>3</v>
      </c>
      <c r="AI349">
        <f>IF(טבלה2[[#This Row],[מספר ספרות]]=7,2,3)</f>
        <v>2</v>
      </c>
    </row>
    <row r="350" spans="17:35" x14ac:dyDescent="0.25">
      <c r="Q350">
        <v>3073465</v>
      </c>
      <c r="R350">
        <v>481</v>
      </c>
      <c r="S350" t="s">
        <v>165</v>
      </c>
      <c r="T350" t="s">
        <v>166</v>
      </c>
      <c r="U350" t="s">
        <v>125</v>
      </c>
      <c r="W350">
        <v>2008</v>
      </c>
      <c r="X350" s="1">
        <f>2025-טבלה2[[#This Row],[שנת יצור]]</f>
        <v>17</v>
      </c>
      <c r="Y350" s="39">
        <v>45308</v>
      </c>
      <c r="Z350" s="39">
        <v>45652</v>
      </c>
      <c r="AA350" t="s">
        <v>116</v>
      </c>
      <c r="AB350" t="s">
        <v>168</v>
      </c>
      <c r="AC350" s="1">
        <f>LEN(טבלה2[[#This Row],[מספר רכב]])</f>
        <v>7</v>
      </c>
      <c r="AD350" s="1" t="str">
        <f>RIGHT(טבלה2[[#This Row],[מספר רכב]],טבלה2[[#This Row],[ספרות בצדדים]])</f>
        <v>65</v>
      </c>
      <c r="AE350" s="1" t="str">
        <f>MID(טבלה2[[#This Row],[מספר רכב]],טבלה2[[#This Row],[ספרות בצדדים]]+1,טבלה2[[#This Row],[ספרות באמצע]])</f>
        <v>734</v>
      </c>
      <c r="AF350" s="1" t="str">
        <f>MID(טבלה2[[#This Row],[מספר רכב]],1,טבלה2[[#This Row],[ספרות בצדדים]])</f>
        <v>30</v>
      </c>
      <c r="AG350" s="1" t="str">
        <f>CONCATENATE(טבלה2[[#This Row],[חלק שמאלי]],"-",טבלה2[[#This Row],[אמצע]],"-",טבלה2[[#This Row],[חלק ימני]])</f>
        <v>30-734-65</v>
      </c>
      <c r="AH350">
        <f>IF(טבלה2[[#This Row],[מספר ספרות]]=7,3,2)</f>
        <v>3</v>
      </c>
      <c r="AI350">
        <f>IF(טבלה2[[#This Row],[מספר ספרות]]=7,2,3)</f>
        <v>2</v>
      </c>
    </row>
    <row r="351" spans="17:35" x14ac:dyDescent="0.25">
      <c r="Q351">
        <v>8635664</v>
      </c>
      <c r="R351">
        <v>413</v>
      </c>
      <c r="S351" t="s">
        <v>123</v>
      </c>
      <c r="T351" t="s">
        <v>318</v>
      </c>
      <c r="U351" t="s">
        <v>130</v>
      </c>
      <c r="V351">
        <v>15</v>
      </c>
      <c r="W351">
        <v>2008</v>
      </c>
      <c r="X351" s="1">
        <f>2025-טבלה2[[#This Row],[שנת יצור]]</f>
        <v>17</v>
      </c>
      <c r="Y351" s="39">
        <v>45257</v>
      </c>
      <c r="Z351" s="39">
        <v>45637</v>
      </c>
      <c r="AA351" t="s">
        <v>156</v>
      </c>
      <c r="AB351" t="s">
        <v>319</v>
      </c>
      <c r="AC351" s="1">
        <f>LEN(טבלה2[[#This Row],[מספר רכב]])</f>
        <v>7</v>
      </c>
      <c r="AD351" s="1" t="str">
        <f>RIGHT(טבלה2[[#This Row],[מספר רכב]],טבלה2[[#This Row],[ספרות בצדדים]])</f>
        <v>64</v>
      </c>
      <c r="AE351" s="1" t="str">
        <f>MID(טבלה2[[#This Row],[מספר רכב]],טבלה2[[#This Row],[ספרות בצדדים]]+1,טבלה2[[#This Row],[ספרות באמצע]])</f>
        <v>356</v>
      </c>
      <c r="AF351" s="1" t="str">
        <f>MID(טבלה2[[#This Row],[מספר רכב]],1,טבלה2[[#This Row],[ספרות בצדדים]])</f>
        <v>86</v>
      </c>
      <c r="AG351" s="1" t="str">
        <f>CONCATENATE(טבלה2[[#This Row],[חלק שמאלי]],"-",טבלה2[[#This Row],[אמצע]],"-",טבלה2[[#This Row],[חלק ימני]])</f>
        <v>86-356-64</v>
      </c>
      <c r="AH351">
        <f>IF(טבלה2[[#This Row],[מספר ספרות]]=7,3,2)</f>
        <v>3</v>
      </c>
      <c r="AI351">
        <f>IF(טבלה2[[#This Row],[מספר ספרות]]=7,2,3)</f>
        <v>2</v>
      </c>
    </row>
    <row r="352" spans="17:35" x14ac:dyDescent="0.25">
      <c r="Q352">
        <v>4455717</v>
      </c>
      <c r="R352">
        <v>312</v>
      </c>
      <c r="S352" t="s">
        <v>153</v>
      </c>
      <c r="T352" t="s">
        <v>443</v>
      </c>
      <c r="U352" t="s">
        <v>444</v>
      </c>
      <c r="W352">
        <v>1999</v>
      </c>
      <c r="X352" s="1">
        <f>2025-טבלה2[[#This Row],[שנת יצור]]</f>
        <v>26</v>
      </c>
      <c r="Y352" s="39">
        <v>45475</v>
      </c>
      <c r="Z352" s="39">
        <v>45628</v>
      </c>
      <c r="AA352" t="s">
        <v>119</v>
      </c>
      <c r="AB352" t="s">
        <v>152</v>
      </c>
      <c r="AC352" s="1">
        <f>LEN(טבלה2[[#This Row],[מספר רכב]])</f>
        <v>7</v>
      </c>
      <c r="AD352" s="1" t="str">
        <f>RIGHT(טבלה2[[#This Row],[מספר רכב]],טבלה2[[#This Row],[ספרות בצדדים]])</f>
        <v>17</v>
      </c>
      <c r="AE352" s="1" t="str">
        <f>MID(טבלה2[[#This Row],[מספר רכב]],טבלה2[[#This Row],[ספרות בצדדים]]+1,טבלה2[[#This Row],[ספרות באמצע]])</f>
        <v>557</v>
      </c>
      <c r="AF352" s="1" t="str">
        <f>MID(טבלה2[[#This Row],[מספר רכב]],1,טבלה2[[#This Row],[ספרות בצדדים]])</f>
        <v>44</v>
      </c>
      <c r="AG352" s="1" t="str">
        <f>CONCATENATE(טבלה2[[#This Row],[חלק שמאלי]],"-",טבלה2[[#This Row],[אמצע]],"-",טבלה2[[#This Row],[חלק ימני]])</f>
        <v>44-557-17</v>
      </c>
      <c r="AH352">
        <f>IF(טבלה2[[#This Row],[מספר ספרות]]=7,3,2)</f>
        <v>3</v>
      </c>
      <c r="AI352">
        <f>IF(טבלה2[[#This Row],[מספר ספרות]]=7,2,3)</f>
        <v>2</v>
      </c>
    </row>
    <row r="353" spans="17:35" x14ac:dyDescent="0.25">
      <c r="Q353">
        <v>3804413</v>
      </c>
      <c r="R353">
        <v>588</v>
      </c>
      <c r="S353" t="s">
        <v>111</v>
      </c>
      <c r="T353" t="s">
        <v>112</v>
      </c>
      <c r="U353" t="s">
        <v>113</v>
      </c>
      <c r="W353">
        <v>2006</v>
      </c>
      <c r="X353" s="1">
        <f>2025-טבלה2[[#This Row],[שנת יצור]]</f>
        <v>19</v>
      </c>
      <c r="Y353" s="39">
        <v>45309</v>
      </c>
      <c r="Z353" s="39">
        <v>45650</v>
      </c>
      <c r="AA353" t="s">
        <v>116</v>
      </c>
      <c r="AB353" t="s">
        <v>115</v>
      </c>
      <c r="AC353" s="1">
        <f>LEN(טבלה2[[#This Row],[מספר רכב]])</f>
        <v>7</v>
      </c>
      <c r="AD353" s="1" t="str">
        <f>RIGHT(טבלה2[[#This Row],[מספר רכב]],טבלה2[[#This Row],[ספרות בצדדים]])</f>
        <v>13</v>
      </c>
      <c r="AE353" s="1" t="str">
        <f>MID(טבלה2[[#This Row],[מספר רכב]],טבלה2[[#This Row],[ספרות בצדדים]]+1,טבלה2[[#This Row],[ספרות באמצע]])</f>
        <v>044</v>
      </c>
      <c r="AF353" s="1" t="str">
        <f>MID(טבלה2[[#This Row],[מספר רכב]],1,טבלה2[[#This Row],[ספרות בצדדים]])</f>
        <v>38</v>
      </c>
      <c r="AG353" s="1" t="str">
        <f>CONCATENATE(טבלה2[[#This Row],[חלק שמאלי]],"-",טבלה2[[#This Row],[אמצע]],"-",טבלה2[[#This Row],[חלק ימני]])</f>
        <v>38-044-13</v>
      </c>
      <c r="AH353">
        <f>IF(טבלה2[[#This Row],[מספר ספרות]]=7,3,2)</f>
        <v>3</v>
      </c>
      <c r="AI353">
        <f>IF(טבלה2[[#This Row],[מספר ספרות]]=7,2,3)</f>
        <v>2</v>
      </c>
    </row>
    <row r="354" spans="17:35" x14ac:dyDescent="0.25">
      <c r="Q354">
        <v>7014863</v>
      </c>
      <c r="R354">
        <v>734</v>
      </c>
      <c r="S354" t="s">
        <v>139</v>
      </c>
      <c r="T354" t="s">
        <v>207</v>
      </c>
      <c r="U354" t="s">
        <v>208</v>
      </c>
      <c r="W354">
        <v>2008</v>
      </c>
      <c r="X354" s="1">
        <f>2025-טבלה2[[#This Row],[שנת יצור]]</f>
        <v>17</v>
      </c>
      <c r="Y354" s="39">
        <v>45474</v>
      </c>
      <c r="Z354" s="39">
        <v>45842</v>
      </c>
      <c r="AA354" t="s">
        <v>218</v>
      </c>
      <c r="AB354" t="s">
        <v>141</v>
      </c>
      <c r="AC354" s="1">
        <f>LEN(טבלה2[[#This Row],[מספר רכב]])</f>
        <v>7</v>
      </c>
      <c r="AD354" s="1" t="str">
        <f>RIGHT(טבלה2[[#This Row],[מספר רכב]],טבלה2[[#This Row],[ספרות בצדדים]])</f>
        <v>63</v>
      </c>
      <c r="AE354" s="1" t="str">
        <f>MID(טבלה2[[#This Row],[מספר רכב]],טבלה2[[#This Row],[ספרות בצדדים]]+1,טבלה2[[#This Row],[ספרות באמצע]])</f>
        <v>148</v>
      </c>
      <c r="AF354" s="1" t="str">
        <f>MID(טבלה2[[#This Row],[מספר רכב]],1,טבלה2[[#This Row],[ספרות בצדדים]])</f>
        <v>70</v>
      </c>
      <c r="AG354" s="1" t="str">
        <f>CONCATENATE(טבלה2[[#This Row],[חלק שמאלי]],"-",טבלה2[[#This Row],[אמצע]],"-",טבלה2[[#This Row],[חלק ימני]])</f>
        <v>70-148-63</v>
      </c>
      <c r="AH354">
        <f>IF(טבלה2[[#This Row],[מספר ספרות]]=7,3,2)</f>
        <v>3</v>
      </c>
      <c r="AI354">
        <f>IF(טבלה2[[#This Row],[מספר ספרות]]=7,2,3)</f>
        <v>2</v>
      </c>
    </row>
    <row r="355" spans="17:35" x14ac:dyDescent="0.25">
      <c r="Q355">
        <v>5727763</v>
      </c>
      <c r="R355">
        <v>845</v>
      </c>
      <c r="S355" t="s">
        <v>226</v>
      </c>
      <c r="T355" t="s">
        <v>247</v>
      </c>
      <c r="U355" t="s">
        <v>183</v>
      </c>
      <c r="W355">
        <v>2008</v>
      </c>
      <c r="X355" s="1">
        <f>2025-טבלה2[[#This Row],[שנת יצור]]</f>
        <v>17</v>
      </c>
      <c r="Y355" s="39">
        <v>45453</v>
      </c>
      <c r="Z355" s="39">
        <v>45803</v>
      </c>
      <c r="AA355" t="s">
        <v>119</v>
      </c>
      <c r="AB355" t="s">
        <v>230</v>
      </c>
      <c r="AC355" s="1">
        <f>LEN(טבלה2[[#This Row],[מספר רכב]])</f>
        <v>7</v>
      </c>
      <c r="AD355" s="1" t="str">
        <f>RIGHT(טבלה2[[#This Row],[מספר רכב]],טבלה2[[#This Row],[ספרות בצדדים]])</f>
        <v>63</v>
      </c>
      <c r="AE355" s="1" t="str">
        <f>MID(טבלה2[[#This Row],[מספר רכב]],טבלה2[[#This Row],[ספרות בצדדים]]+1,טבלה2[[#This Row],[ספרות באמצע]])</f>
        <v>277</v>
      </c>
      <c r="AF355" s="1" t="str">
        <f>MID(טבלה2[[#This Row],[מספר רכב]],1,טבלה2[[#This Row],[ספרות בצדדים]])</f>
        <v>57</v>
      </c>
      <c r="AG355" s="1" t="str">
        <f>CONCATENATE(טבלה2[[#This Row],[חלק שמאלי]],"-",טבלה2[[#This Row],[אמצע]],"-",טבלה2[[#This Row],[חלק ימני]])</f>
        <v>57-277-63</v>
      </c>
      <c r="AH355">
        <f>IF(טבלה2[[#This Row],[מספר ספרות]]=7,3,2)</f>
        <v>3</v>
      </c>
      <c r="AI355">
        <f>IF(טבלה2[[#This Row],[מספר ספרות]]=7,2,3)</f>
        <v>2</v>
      </c>
    </row>
    <row r="356" spans="17:35" x14ac:dyDescent="0.25">
      <c r="Q356">
        <v>2332367</v>
      </c>
      <c r="R356">
        <v>19</v>
      </c>
      <c r="S356" t="s">
        <v>339</v>
      </c>
      <c r="T356" t="s">
        <v>445</v>
      </c>
      <c r="V356">
        <v>15</v>
      </c>
      <c r="W356">
        <v>2009</v>
      </c>
      <c r="X356" s="1">
        <f>2025-טבלה2[[#This Row],[שנת יצור]]</f>
        <v>16</v>
      </c>
      <c r="Y356" s="39">
        <v>45554</v>
      </c>
      <c r="Z356" s="39">
        <v>45787</v>
      </c>
      <c r="AA356" t="s">
        <v>156</v>
      </c>
      <c r="AB356" t="s">
        <v>446</v>
      </c>
      <c r="AC356" s="1">
        <f>LEN(טבלה2[[#This Row],[מספר רכב]])</f>
        <v>7</v>
      </c>
      <c r="AD356" s="1" t="str">
        <f>RIGHT(טבלה2[[#This Row],[מספר רכב]],טבלה2[[#This Row],[ספרות בצדדים]])</f>
        <v>67</v>
      </c>
      <c r="AE356" s="1" t="str">
        <f>MID(טבלה2[[#This Row],[מספר רכב]],טבלה2[[#This Row],[ספרות בצדדים]]+1,טבלה2[[#This Row],[ספרות באמצע]])</f>
        <v>323</v>
      </c>
      <c r="AF356" s="1" t="str">
        <f>MID(טבלה2[[#This Row],[מספר רכב]],1,טבלה2[[#This Row],[ספרות בצדדים]])</f>
        <v>23</v>
      </c>
      <c r="AG356" s="1" t="str">
        <f>CONCATENATE(טבלה2[[#This Row],[חלק שמאלי]],"-",טבלה2[[#This Row],[אמצע]],"-",טבלה2[[#This Row],[חלק ימני]])</f>
        <v>23-323-67</v>
      </c>
      <c r="AH356">
        <f>IF(טבלה2[[#This Row],[מספר ספרות]]=7,3,2)</f>
        <v>3</v>
      </c>
      <c r="AI356">
        <f>IF(טבלה2[[#This Row],[מספר ספרות]]=7,2,3)</f>
        <v>2</v>
      </c>
    </row>
    <row r="357" spans="17:35" x14ac:dyDescent="0.25">
      <c r="Q357">
        <v>1294650</v>
      </c>
      <c r="R357">
        <v>839</v>
      </c>
      <c r="S357" t="s">
        <v>244</v>
      </c>
      <c r="T357" t="s">
        <v>280</v>
      </c>
      <c r="U357" t="s">
        <v>158</v>
      </c>
      <c r="W357">
        <v>2003</v>
      </c>
      <c r="X357" s="1">
        <f>2025-טבלה2[[#This Row],[שנת יצור]]</f>
        <v>22</v>
      </c>
      <c r="Y357" s="39">
        <v>45684</v>
      </c>
      <c r="Z357" s="39">
        <v>45837</v>
      </c>
      <c r="AA357" t="s">
        <v>133</v>
      </c>
      <c r="AB357" t="s">
        <v>127</v>
      </c>
      <c r="AC357" s="1">
        <f>LEN(טבלה2[[#This Row],[מספר רכב]])</f>
        <v>7</v>
      </c>
      <c r="AD357" s="1" t="str">
        <f>RIGHT(טבלה2[[#This Row],[מספר רכב]],טבלה2[[#This Row],[ספרות בצדדים]])</f>
        <v>50</v>
      </c>
      <c r="AE357" s="1" t="str">
        <f>MID(טבלה2[[#This Row],[מספר רכב]],טבלה2[[#This Row],[ספרות בצדדים]]+1,טבלה2[[#This Row],[ספרות באמצע]])</f>
        <v>946</v>
      </c>
      <c r="AF357" s="1" t="str">
        <f>MID(טבלה2[[#This Row],[מספר רכב]],1,טבלה2[[#This Row],[ספרות בצדדים]])</f>
        <v>12</v>
      </c>
      <c r="AG357" s="1" t="str">
        <f>CONCATENATE(טבלה2[[#This Row],[חלק שמאלי]],"-",טבלה2[[#This Row],[אמצע]],"-",טבלה2[[#This Row],[חלק ימני]])</f>
        <v>12-946-50</v>
      </c>
      <c r="AH357">
        <f>IF(טבלה2[[#This Row],[מספר ספרות]]=7,3,2)</f>
        <v>3</v>
      </c>
      <c r="AI357">
        <f>IF(טבלה2[[#This Row],[מספר ספרות]]=7,2,3)</f>
        <v>2</v>
      </c>
    </row>
    <row r="358" spans="17:35" x14ac:dyDescent="0.25">
      <c r="Q358">
        <v>6398562</v>
      </c>
      <c r="R358">
        <v>839</v>
      </c>
      <c r="S358" t="s">
        <v>244</v>
      </c>
      <c r="T358" t="s">
        <v>280</v>
      </c>
      <c r="U358" t="s">
        <v>158</v>
      </c>
      <c r="W358">
        <v>2007</v>
      </c>
      <c r="X358" s="1">
        <f>2025-טבלה2[[#This Row],[שנת יצור]]</f>
        <v>18</v>
      </c>
      <c r="Y358" s="39">
        <v>45690</v>
      </c>
      <c r="Z358" s="39">
        <v>46064</v>
      </c>
      <c r="AA358" t="s">
        <v>133</v>
      </c>
      <c r="AB358" t="s">
        <v>127</v>
      </c>
      <c r="AC358" s="1">
        <f>LEN(טבלה2[[#This Row],[מספר רכב]])</f>
        <v>7</v>
      </c>
      <c r="AD358" s="1" t="str">
        <f>RIGHT(טבלה2[[#This Row],[מספר רכב]],טבלה2[[#This Row],[ספרות בצדדים]])</f>
        <v>62</v>
      </c>
      <c r="AE358" s="1" t="str">
        <f>MID(טבלה2[[#This Row],[מספר רכב]],טבלה2[[#This Row],[ספרות בצדדים]]+1,טבלה2[[#This Row],[ספרות באמצע]])</f>
        <v>985</v>
      </c>
      <c r="AF358" s="1" t="str">
        <f>MID(טבלה2[[#This Row],[מספר רכב]],1,טבלה2[[#This Row],[ספרות בצדדים]])</f>
        <v>63</v>
      </c>
      <c r="AG358" s="1" t="str">
        <f>CONCATENATE(טבלה2[[#This Row],[חלק שמאלי]],"-",טבלה2[[#This Row],[אמצע]],"-",טבלה2[[#This Row],[חלק ימני]])</f>
        <v>63-985-62</v>
      </c>
      <c r="AH358">
        <f>IF(טבלה2[[#This Row],[מספר ספרות]]=7,3,2)</f>
        <v>3</v>
      </c>
      <c r="AI358">
        <f>IF(טבלה2[[#This Row],[מספר ספרות]]=7,2,3)</f>
        <v>2</v>
      </c>
    </row>
    <row r="359" spans="17:35" x14ac:dyDescent="0.25">
      <c r="Q359">
        <v>6841616</v>
      </c>
      <c r="R359">
        <v>588</v>
      </c>
      <c r="S359" t="s">
        <v>111</v>
      </c>
      <c r="T359" t="s">
        <v>112</v>
      </c>
      <c r="U359" t="s">
        <v>113</v>
      </c>
      <c r="W359">
        <v>2005</v>
      </c>
      <c r="X359" s="1">
        <f>2025-טבלה2[[#This Row],[שנת יצור]]</f>
        <v>20</v>
      </c>
      <c r="Y359" s="39">
        <v>45203</v>
      </c>
      <c r="Z359" s="39">
        <v>45471</v>
      </c>
      <c r="AA359" t="s">
        <v>118</v>
      </c>
      <c r="AB359" t="s">
        <v>115</v>
      </c>
      <c r="AC359" s="1">
        <f>LEN(טבלה2[[#This Row],[מספר רכב]])</f>
        <v>7</v>
      </c>
      <c r="AD359" s="1" t="str">
        <f>RIGHT(טבלה2[[#This Row],[מספר רכב]],טבלה2[[#This Row],[ספרות בצדדים]])</f>
        <v>16</v>
      </c>
      <c r="AE359" s="1" t="str">
        <f>MID(טבלה2[[#This Row],[מספר רכב]],טבלה2[[#This Row],[ספרות בצדדים]]+1,טבלה2[[#This Row],[ספרות באמצע]])</f>
        <v>416</v>
      </c>
      <c r="AF359" s="1" t="str">
        <f>MID(טבלה2[[#This Row],[מספר רכב]],1,טבלה2[[#This Row],[ספרות בצדדים]])</f>
        <v>68</v>
      </c>
      <c r="AG359" s="1" t="str">
        <f>CONCATENATE(טבלה2[[#This Row],[חלק שמאלי]],"-",טבלה2[[#This Row],[אמצע]],"-",טבלה2[[#This Row],[חלק ימני]])</f>
        <v>68-416-16</v>
      </c>
      <c r="AH359">
        <f>IF(טבלה2[[#This Row],[מספר ספרות]]=7,3,2)</f>
        <v>3</v>
      </c>
      <c r="AI359">
        <f>IF(טבלה2[[#This Row],[מספר ספרות]]=7,2,3)</f>
        <v>2</v>
      </c>
    </row>
    <row r="360" spans="17:35" x14ac:dyDescent="0.25">
      <c r="Q360">
        <v>6808064</v>
      </c>
      <c r="R360">
        <v>590</v>
      </c>
      <c r="S360" t="s">
        <v>235</v>
      </c>
      <c r="T360" t="s">
        <v>236</v>
      </c>
      <c r="U360" t="s">
        <v>130</v>
      </c>
      <c r="V360">
        <v>15</v>
      </c>
      <c r="W360">
        <v>2008</v>
      </c>
      <c r="X360" s="1">
        <f>2025-טבלה2[[#This Row],[שנת יצור]]</f>
        <v>17</v>
      </c>
      <c r="Y360" s="39">
        <v>45567</v>
      </c>
      <c r="Z360" s="39">
        <v>45954</v>
      </c>
      <c r="AA360" t="s">
        <v>116</v>
      </c>
      <c r="AB360" t="s">
        <v>238</v>
      </c>
      <c r="AC360" s="1">
        <f>LEN(טבלה2[[#This Row],[מספר רכב]])</f>
        <v>7</v>
      </c>
      <c r="AD360" s="1" t="str">
        <f>RIGHT(טבלה2[[#This Row],[מספר רכב]],טבלה2[[#This Row],[ספרות בצדדים]])</f>
        <v>64</v>
      </c>
      <c r="AE360" s="1" t="str">
        <f>MID(טבלה2[[#This Row],[מספר רכב]],טבלה2[[#This Row],[ספרות בצדדים]]+1,טבלה2[[#This Row],[ספרות באמצע]])</f>
        <v>080</v>
      </c>
      <c r="AF360" s="1" t="str">
        <f>MID(טבלה2[[#This Row],[מספר רכב]],1,טבלה2[[#This Row],[ספרות בצדדים]])</f>
        <v>68</v>
      </c>
      <c r="AG360" s="1" t="str">
        <f>CONCATENATE(טבלה2[[#This Row],[חלק שמאלי]],"-",טבלה2[[#This Row],[אמצע]],"-",טבלה2[[#This Row],[חלק ימני]])</f>
        <v>68-080-64</v>
      </c>
      <c r="AH360">
        <f>IF(טבלה2[[#This Row],[מספר ספרות]]=7,3,2)</f>
        <v>3</v>
      </c>
      <c r="AI360">
        <f>IF(טבלה2[[#This Row],[מספר ספרות]]=7,2,3)</f>
        <v>2</v>
      </c>
    </row>
    <row r="361" spans="17:35" x14ac:dyDescent="0.25">
      <c r="Q361">
        <v>4791059</v>
      </c>
      <c r="R361">
        <v>588</v>
      </c>
      <c r="S361" t="s">
        <v>111</v>
      </c>
      <c r="T361" t="s">
        <v>112</v>
      </c>
      <c r="U361" t="s">
        <v>113</v>
      </c>
      <c r="W361">
        <v>2005</v>
      </c>
      <c r="X361" s="1">
        <f>2025-טבלה2[[#This Row],[שנת יצור]]</f>
        <v>20</v>
      </c>
      <c r="Y361" s="39">
        <v>45698</v>
      </c>
      <c r="Z361" s="39">
        <v>46018</v>
      </c>
      <c r="AA361" t="s">
        <v>120</v>
      </c>
      <c r="AB361" t="s">
        <v>115</v>
      </c>
      <c r="AC361" s="1">
        <f>LEN(טבלה2[[#This Row],[מספר רכב]])</f>
        <v>7</v>
      </c>
      <c r="AD361" s="1" t="str">
        <f>RIGHT(טבלה2[[#This Row],[מספר רכב]],טבלה2[[#This Row],[ספרות בצדדים]])</f>
        <v>59</v>
      </c>
      <c r="AE361" s="1" t="str">
        <f>MID(טבלה2[[#This Row],[מספר רכב]],טבלה2[[#This Row],[ספרות בצדדים]]+1,טבלה2[[#This Row],[ספרות באמצע]])</f>
        <v>910</v>
      </c>
      <c r="AF361" s="1" t="str">
        <f>MID(טבלה2[[#This Row],[מספר רכב]],1,טבלה2[[#This Row],[ספרות בצדדים]])</f>
        <v>47</v>
      </c>
      <c r="AG361" s="1" t="str">
        <f>CONCATENATE(טבלה2[[#This Row],[חלק שמאלי]],"-",טבלה2[[#This Row],[אמצע]],"-",טבלה2[[#This Row],[חלק ימני]])</f>
        <v>47-910-59</v>
      </c>
      <c r="AH361">
        <f>IF(טבלה2[[#This Row],[מספר ספרות]]=7,3,2)</f>
        <v>3</v>
      </c>
      <c r="AI361">
        <f>IF(טבלה2[[#This Row],[מספר ספרות]]=7,2,3)</f>
        <v>2</v>
      </c>
    </row>
    <row r="362" spans="17:35" x14ac:dyDescent="0.25">
      <c r="Q362">
        <v>7543062</v>
      </c>
      <c r="R362">
        <v>588</v>
      </c>
      <c r="S362" t="s">
        <v>111</v>
      </c>
      <c r="T362" t="s">
        <v>112</v>
      </c>
      <c r="U362" t="s">
        <v>113</v>
      </c>
      <c r="V362">
        <v>15</v>
      </c>
      <c r="W362">
        <v>2007</v>
      </c>
      <c r="X362" s="1">
        <f>2025-טבלה2[[#This Row],[שנת יצור]]</f>
        <v>18</v>
      </c>
      <c r="Y362" s="39">
        <v>45694</v>
      </c>
      <c r="Z362" s="39">
        <v>46077</v>
      </c>
      <c r="AA362" t="s">
        <v>120</v>
      </c>
      <c r="AB362" t="s">
        <v>117</v>
      </c>
      <c r="AC362" s="1">
        <f>LEN(טבלה2[[#This Row],[מספר רכב]])</f>
        <v>7</v>
      </c>
      <c r="AD362" s="1" t="str">
        <f>RIGHT(טבלה2[[#This Row],[מספר רכב]],טבלה2[[#This Row],[ספרות בצדדים]])</f>
        <v>62</v>
      </c>
      <c r="AE362" s="1" t="str">
        <f>MID(טבלה2[[#This Row],[מספר רכב]],טבלה2[[#This Row],[ספרות בצדדים]]+1,טבלה2[[#This Row],[ספרות באמצע]])</f>
        <v>430</v>
      </c>
      <c r="AF362" s="1" t="str">
        <f>MID(טבלה2[[#This Row],[מספר רכב]],1,טבלה2[[#This Row],[ספרות בצדדים]])</f>
        <v>75</v>
      </c>
      <c r="AG362" s="1" t="str">
        <f>CONCATENATE(טבלה2[[#This Row],[חלק שמאלי]],"-",טבלה2[[#This Row],[אמצע]],"-",טבלה2[[#This Row],[חלק ימני]])</f>
        <v>75-430-62</v>
      </c>
      <c r="AH362">
        <f>IF(טבלה2[[#This Row],[מספר ספרות]]=7,3,2)</f>
        <v>3</v>
      </c>
      <c r="AI362">
        <f>IF(טבלה2[[#This Row],[מספר ספרות]]=7,2,3)</f>
        <v>2</v>
      </c>
    </row>
    <row r="363" spans="17:35" x14ac:dyDescent="0.25">
      <c r="Q363">
        <v>9711951</v>
      </c>
      <c r="R363">
        <v>588</v>
      </c>
      <c r="S363" t="s">
        <v>111</v>
      </c>
      <c r="T363" t="s">
        <v>135</v>
      </c>
      <c r="U363" t="s">
        <v>136</v>
      </c>
      <c r="W363">
        <v>2003</v>
      </c>
      <c r="X363" s="1">
        <f>2025-טבלה2[[#This Row],[שנת יצור]]</f>
        <v>22</v>
      </c>
      <c r="Y363" s="39">
        <v>45694</v>
      </c>
      <c r="Z363" s="39">
        <v>45858</v>
      </c>
      <c r="AA363" t="s">
        <v>116</v>
      </c>
      <c r="AB363" t="s">
        <v>137</v>
      </c>
      <c r="AC363" s="1">
        <f>LEN(טבלה2[[#This Row],[מספר רכב]])</f>
        <v>7</v>
      </c>
      <c r="AD363" s="1" t="str">
        <f>RIGHT(טבלה2[[#This Row],[מספר רכב]],טבלה2[[#This Row],[ספרות בצדדים]])</f>
        <v>51</v>
      </c>
      <c r="AE363" s="1" t="str">
        <f>MID(טבלה2[[#This Row],[מספר רכב]],טבלה2[[#This Row],[ספרות בצדדים]]+1,טבלה2[[#This Row],[ספרות באמצע]])</f>
        <v>119</v>
      </c>
      <c r="AF363" s="1" t="str">
        <f>MID(טבלה2[[#This Row],[מספר רכב]],1,טבלה2[[#This Row],[ספרות בצדדים]])</f>
        <v>97</v>
      </c>
      <c r="AG363" s="1" t="str">
        <f>CONCATENATE(טבלה2[[#This Row],[חלק שמאלי]],"-",טבלה2[[#This Row],[אמצע]],"-",טבלה2[[#This Row],[חלק ימני]])</f>
        <v>97-119-51</v>
      </c>
      <c r="AH363">
        <f>IF(טבלה2[[#This Row],[מספר ספרות]]=7,3,2)</f>
        <v>3</v>
      </c>
      <c r="AI363">
        <f>IF(טבלה2[[#This Row],[מספר ספרות]]=7,2,3)</f>
        <v>2</v>
      </c>
    </row>
    <row r="364" spans="17:35" x14ac:dyDescent="0.25">
      <c r="Q364">
        <v>2278263</v>
      </c>
      <c r="R364">
        <v>590</v>
      </c>
      <c r="S364" t="s">
        <v>235</v>
      </c>
      <c r="T364" t="s">
        <v>236</v>
      </c>
      <c r="U364" t="s">
        <v>130</v>
      </c>
      <c r="V364">
        <v>15</v>
      </c>
      <c r="W364">
        <v>2008</v>
      </c>
      <c r="X364" s="1">
        <f>2025-טבלה2[[#This Row],[שנת יצור]]</f>
        <v>17</v>
      </c>
      <c r="Y364" s="39">
        <v>45445</v>
      </c>
      <c r="Z364" s="39">
        <v>45824</v>
      </c>
      <c r="AA364" t="s">
        <v>122</v>
      </c>
      <c r="AB364" t="s">
        <v>238</v>
      </c>
      <c r="AC364" s="1">
        <f>LEN(טבלה2[[#This Row],[מספר רכב]])</f>
        <v>7</v>
      </c>
      <c r="AD364" s="1" t="str">
        <f>RIGHT(טבלה2[[#This Row],[מספר רכב]],טבלה2[[#This Row],[ספרות בצדדים]])</f>
        <v>63</v>
      </c>
      <c r="AE364" s="1" t="str">
        <f>MID(טבלה2[[#This Row],[מספר רכב]],טבלה2[[#This Row],[ספרות בצדדים]]+1,טבלה2[[#This Row],[ספרות באמצע]])</f>
        <v>782</v>
      </c>
      <c r="AF364" s="1" t="str">
        <f>MID(טבלה2[[#This Row],[מספר רכב]],1,טבלה2[[#This Row],[ספרות בצדדים]])</f>
        <v>22</v>
      </c>
      <c r="AG364" s="1" t="str">
        <f>CONCATENATE(טבלה2[[#This Row],[חלק שמאלי]],"-",טבלה2[[#This Row],[אמצע]],"-",טבלה2[[#This Row],[חלק ימני]])</f>
        <v>22-782-63</v>
      </c>
      <c r="AH364">
        <f>IF(טבלה2[[#This Row],[מספר ספרות]]=7,3,2)</f>
        <v>3</v>
      </c>
      <c r="AI364">
        <f>IF(טבלה2[[#This Row],[מספר ספרות]]=7,2,3)</f>
        <v>2</v>
      </c>
    </row>
    <row r="365" spans="17:35" x14ac:dyDescent="0.25">
      <c r="Q365">
        <v>6362336</v>
      </c>
      <c r="R365">
        <v>588</v>
      </c>
      <c r="S365" t="s">
        <v>111</v>
      </c>
      <c r="T365" t="s">
        <v>135</v>
      </c>
      <c r="U365" t="s">
        <v>136</v>
      </c>
      <c r="W365">
        <v>2002</v>
      </c>
      <c r="X365" s="1">
        <f>2025-טבלה2[[#This Row],[שנת יצור]]</f>
        <v>23</v>
      </c>
      <c r="Y365" s="39">
        <v>45701</v>
      </c>
      <c r="Z365" s="39">
        <v>45885</v>
      </c>
      <c r="AA365" t="s">
        <v>120</v>
      </c>
      <c r="AB365" t="s">
        <v>137</v>
      </c>
      <c r="AC365" s="1">
        <f>LEN(טבלה2[[#This Row],[מספר רכב]])</f>
        <v>7</v>
      </c>
      <c r="AD365" s="1" t="str">
        <f>RIGHT(טבלה2[[#This Row],[מספר רכב]],טבלה2[[#This Row],[ספרות בצדדים]])</f>
        <v>36</v>
      </c>
      <c r="AE365" s="1" t="str">
        <f>MID(טבלה2[[#This Row],[מספר רכב]],טבלה2[[#This Row],[ספרות בצדדים]]+1,טבלה2[[#This Row],[ספרות באמצע]])</f>
        <v>623</v>
      </c>
      <c r="AF365" s="1" t="str">
        <f>MID(טבלה2[[#This Row],[מספר רכב]],1,טבלה2[[#This Row],[ספרות בצדדים]])</f>
        <v>63</v>
      </c>
      <c r="AG365" s="1" t="str">
        <f>CONCATENATE(טבלה2[[#This Row],[חלק שמאלי]],"-",טבלה2[[#This Row],[אמצע]],"-",טבלה2[[#This Row],[חלק ימני]])</f>
        <v>63-623-36</v>
      </c>
      <c r="AH365">
        <f>IF(טבלה2[[#This Row],[מספר ספרות]]=7,3,2)</f>
        <v>3</v>
      </c>
      <c r="AI365">
        <f>IF(טבלה2[[#This Row],[מספר ספרות]]=7,2,3)</f>
        <v>2</v>
      </c>
    </row>
    <row r="366" spans="17:35" x14ac:dyDescent="0.25">
      <c r="Q366">
        <v>2878261</v>
      </c>
      <c r="R366">
        <v>413</v>
      </c>
      <c r="S366" t="s">
        <v>123</v>
      </c>
      <c r="T366" t="s">
        <v>179</v>
      </c>
      <c r="U366" t="s">
        <v>158</v>
      </c>
      <c r="W366">
        <v>2007</v>
      </c>
      <c r="X366" s="1">
        <f>2025-טבלה2[[#This Row],[שנת יצור]]</f>
        <v>18</v>
      </c>
      <c r="Y366" s="39">
        <v>45127</v>
      </c>
      <c r="Z366" s="39">
        <v>45492</v>
      </c>
      <c r="AA366" t="s">
        <v>126</v>
      </c>
      <c r="AB366" t="s">
        <v>127</v>
      </c>
      <c r="AC366" s="1">
        <f>LEN(טבלה2[[#This Row],[מספר רכב]])</f>
        <v>7</v>
      </c>
      <c r="AD366" s="1" t="str">
        <f>RIGHT(טבלה2[[#This Row],[מספר רכב]],טבלה2[[#This Row],[ספרות בצדדים]])</f>
        <v>61</v>
      </c>
      <c r="AE366" s="1" t="str">
        <f>MID(טבלה2[[#This Row],[מספר רכב]],טבלה2[[#This Row],[ספרות בצדדים]]+1,טבלה2[[#This Row],[ספרות באמצע]])</f>
        <v>782</v>
      </c>
      <c r="AF366" s="1" t="str">
        <f>MID(טבלה2[[#This Row],[מספר רכב]],1,טבלה2[[#This Row],[ספרות בצדדים]])</f>
        <v>28</v>
      </c>
      <c r="AG366" s="1" t="str">
        <f>CONCATENATE(טבלה2[[#This Row],[חלק שמאלי]],"-",טבלה2[[#This Row],[אמצע]],"-",טבלה2[[#This Row],[חלק ימני]])</f>
        <v>28-782-61</v>
      </c>
      <c r="AH366">
        <f>IF(טבלה2[[#This Row],[מספר ספרות]]=7,3,2)</f>
        <v>3</v>
      </c>
      <c r="AI366">
        <f>IF(טבלה2[[#This Row],[מספר ספרות]]=7,2,3)</f>
        <v>2</v>
      </c>
    </row>
    <row r="367" spans="17:35" x14ac:dyDescent="0.25">
      <c r="Q367">
        <v>8741764</v>
      </c>
      <c r="R367">
        <v>413</v>
      </c>
      <c r="S367" t="s">
        <v>123</v>
      </c>
      <c r="T367" t="s">
        <v>180</v>
      </c>
      <c r="U367" t="s">
        <v>291</v>
      </c>
      <c r="V367">
        <v>15</v>
      </c>
      <c r="W367">
        <v>2008</v>
      </c>
      <c r="X367" s="1">
        <f>2025-טבלה2[[#This Row],[שנת יצור]]</f>
        <v>17</v>
      </c>
      <c r="Y367" s="39">
        <v>45701</v>
      </c>
      <c r="Z367" s="39">
        <v>46027</v>
      </c>
      <c r="AA367" t="s">
        <v>126</v>
      </c>
      <c r="AB367" t="s">
        <v>127</v>
      </c>
      <c r="AC367" s="1">
        <f>LEN(טבלה2[[#This Row],[מספר רכב]])</f>
        <v>7</v>
      </c>
      <c r="AD367" s="1" t="str">
        <f>RIGHT(טבלה2[[#This Row],[מספר רכב]],טבלה2[[#This Row],[ספרות בצדדים]])</f>
        <v>64</v>
      </c>
      <c r="AE367" s="1" t="str">
        <f>MID(טבלה2[[#This Row],[מספר רכב]],טבלה2[[#This Row],[ספרות בצדדים]]+1,טבלה2[[#This Row],[ספרות באמצע]])</f>
        <v>417</v>
      </c>
      <c r="AF367" s="1" t="str">
        <f>MID(טבלה2[[#This Row],[מספר רכב]],1,טבלה2[[#This Row],[ספרות בצדדים]])</f>
        <v>87</v>
      </c>
      <c r="AG367" s="1" t="str">
        <f>CONCATENATE(טבלה2[[#This Row],[חלק שמאלי]],"-",טבלה2[[#This Row],[אמצע]],"-",טבלה2[[#This Row],[חלק ימני]])</f>
        <v>87-417-64</v>
      </c>
      <c r="AH367">
        <f>IF(טבלה2[[#This Row],[מספר ספרות]]=7,3,2)</f>
        <v>3</v>
      </c>
      <c r="AI367">
        <f>IF(טבלה2[[#This Row],[מספר ספרות]]=7,2,3)</f>
        <v>2</v>
      </c>
    </row>
    <row r="368" spans="17:35" x14ac:dyDescent="0.25">
      <c r="Q368">
        <v>2653071</v>
      </c>
      <c r="R368">
        <v>588</v>
      </c>
      <c r="S368" t="s">
        <v>111</v>
      </c>
      <c r="T368" t="s">
        <v>164</v>
      </c>
      <c r="U368" t="s">
        <v>113</v>
      </c>
      <c r="V368">
        <v>15</v>
      </c>
      <c r="W368">
        <v>2010</v>
      </c>
      <c r="X368" s="1">
        <f>2025-טבלה2[[#This Row],[שנת יצור]]</f>
        <v>15</v>
      </c>
      <c r="Y368" s="39">
        <v>45507</v>
      </c>
      <c r="Z368" s="39">
        <v>45865</v>
      </c>
      <c r="AA368" t="s">
        <v>119</v>
      </c>
      <c r="AB368" t="s">
        <v>117</v>
      </c>
      <c r="AC368" s="1">
        <f>LEN(טבלה2[[#This Row],[מספר רכב]])</f>
        <v>7</v>
      </c>
      <c r="AD368" s="1" t="str">
        <f>RIGHT(טבלה2[[#This Row],[מספר רכב]],טבלה2[[#This Row],[ספרות בצדדים]])</f>
        <v>71</v>
      </c>
      <c r="AE368" s="1" t="str">
        <f>MID(טבלה2[[#This Row],[מספר רכב]],טבלה2[[#This Row],[ספרות בצדדים]]+1,טבלה2[[#This Row],[ספרות באמצע]])</f>
        <v>530</v>
      </c>
      <c r="AF368" s="1" t="str">
        <f>MID(טבלה2[[#This Row],[מספר רכב]],1,טבלה2[[#This Row],[ספרות בצדדים]])</f>
        <v>26</v>
      </c>
      <c r="AG368" s="1" t="str">
        <f>CONCATENATE(טבלה2[[#This Row],[חלק שמאלי]],"-",טבלה2[[#This Row],[אמצע]],"-",טבלה2[[#This Row],[חלק ימני]])</f>
        <v>26-530-71</v>
      </c>
      <c r="AH368">
        <f>IF(טבלה2[[#This Row],[מספר ספרות]]=7,3,2)</f>
        <v>3</v>
      </c>
      <c r="AI368">
        <f>IF(טבלה2[[#This Row],[מספר ספרות]]=7,2,3)</f>
        <v>2</v>
      </c>
    </row>
    <row r="369" spans="17:35" x14ac:dyDescent="0.25">
      <c r="Q369">
        <v>8393464</v>
      </c>
      <c r="R369">
        <v>845</v>
      </c>
      <c r="S369" t="s">
        <v>226</v>
      </c>
      <c r="T369" t="s">
        <v>247</v>
      </c>
      <c r="U369" t="s">
        <v>183</v>
      </c>
      <c r="W369">
        <v>2008</v>
      </c>
      <c r="X369" s="1">
        <f>2025-טבלה2[[#This Row],[שנת יצור]]</f>
        <v>17</v>
      </c>
      <c r="Y369" s="39">
        <v>45705</v>
      </c>
      <c r="Z369" s="39">
        <v>45993</v>
      </c>
      <c r="AA369" t="s">
        <v>119</v>
      </c>
      <c r="AB369" t="s">
        <v>230</v>
      </c>
      <c r="AC369" s="1">
        <f>LEN(טבלה2[[#This Row],[מספר רכב]])</f>
        <v>7</v>
      </c>
      <c r="AD369" s="1" t="str">
        <f>RIGHT(טבלה2[[#This Row],[מספר רכב]],טבלה2[[#This Row],[ספרות בצדדים]])</f>
        <v>64</v>
      </c>
      <c r="AE369" s="1" t="str">
        <f>MID(טבלה2[[#This Row],[מספר רכב]],טבלה2[[#This Row],[ספרות בצדדים]]+1,טבלה2[[#This Row],[ספרות באמצע]])</f>
        <v>934</v>
      </c>
      <c r="AF369" s="1" t="str">
        <f>MID(טבלה2[[#This Row],[מספר רכב]],1,טבלה2[[#This Row],[ספרות בצדדים]])</f>
        <v>83</v>
      </c>
      <c r="AG369" s="1" t="str">
        <f>CONCATENATE(טבלה2[[#This Row],[חלק שמאלי]],"-",טבלה2[[#This Row],[אמצע]],"-",טבלה2[[#This Row],[חלק ימני]])</f>
        <v>83-934-64</v>
      </c>
      <c r="AH369">
        <f>IF(טבלה2[[#This Row],[מספר ספרות]]=7,3,2)</f>
        <v>3</v>
      </c>
      <c r="AI369">
        <f>IF(טבלה2[[#This Row],[מספר ספרות]]=7,2,3)</f>
        <v>2</v>
      </c>
    </row>
    <row r="370" spans="17:35" x14ac:dyDescent="0.25">
      <c r="Q370">
        <v>3876713</v>
      </c>
      <c r="R370">
        <v>588</v>
      </c>
      <c r="S370" t="s">
        <v>111</v>
      </c>
      <c r="T370" t="s">
        <v>112</v>
      </c>
      <c r="U370" t="s">
        <v>113</v>
      </c>
      <c r="W370">
        <v>2006</v>
      </c>
      <c r="X370" s="1">
        <f>2025-טבלה2[[#This Row],[שנת יצור]]</f>
        <v>19</v>
      </c>
      <c r="Y370" s="39">
        <v>45649</v>
      </c>
      <c r="Z370" s="39">
        <v>46018</v>
      </c>
      <c r="AA370" t="s">
        <v>120</v>
      </c>
      <c r="AB370" t="s">
        <v>115</v>
      </c>
      <c r="AC370" s="1">
        <f>LEN(טבלה2[[#This Row],[מספר רכב]])</f>
        <v>7</v>
      </c>
      <c r="AD370" s="1" t="str">
        <f>RIGHT(טבלה2[[#This Row],[מספר רכב]],טבלה2[[#This Row],[ספרות בצדדים]])</f>
        <v>13</v>
      </c>
      <c r="AE370" s="1" t="str">
        <f>MID(טבלה2[[#This Row],[מספר רכב]],טבלה2[[#This Row],[ספרות בצדדים]]+1,טבלה2[[#This Row],[ספרות באמצע]])</f>
        <v>767</v>
      </c>
      <c r="AF370" s="1" t="str">
        <f>MID(טבלה2[[#This Row],[מספר רכב]],1,טבלה2[[#This Row],[ספרות בצדדים]])</f>
        <v>38</v>
      </c>
      <c r="AG370" s="1" t="str">
        <f>CONCATENATE(טבלה2[[#This Row],[חלק שמאלי]],"-",טבלה2[[#This Row],[אמצע]],"-",טבלה2[[#This Row],[חלק ימני]])</f>
        <v>38-767-13</v>
      </c>
      <c r="AH370">
        <f>IF(טבלה2[[#This Row],[מספר ספרות]]=7,3,2)</f>
        <v>3</v>
      </c>
      <c r="AI370">
        <f>IF(טבלה2[[#This Row],[מספר ספרות]]=7,2,3)</f>
        <v>2</v>
      </c>
    </row>
    <row r="371" spans="17:35" x14ac:dyDescent="0.25">
      <c r="Q371">
        <v>3866514</v>
      </c>
      <c r="R371">
        <v>413</v>
      </c>
      <c r="S371" t="s">
        <v>123</v>
      </c>
      <c r="T371" t="s">
        <v>179</v>
      </c>
      <c r="U371" t="s">
        <v>158</v>
      </c>
      <c r="W371">
        <v>2006</v>
      </c>
      <c r="X371" s="1">
        <f>2025-טבלה2[[#This Row],[שנת יצור]]</f>
        <v>19</v>
      </c>
      <c r="Y371" s="39">
        <v>45538</v>
      </c>
      <c r="Z371" s="39">
        <v>45851</v>
      </c>
      <c r="AA371" t="s">
        <v>133</v>
      </c>
      <c r="AB371" t="s">
        <v>127</v>
      </c>
      <c r="AC371" s="1">
        <f>LEN(טבלה2[[#This Row],[מספר רכב]])</f>
        <v>7</v>
      </c>
      <c r="AD371" s="1" t="str">
        <f>RIGHT(טבלה2[[#This Row],[מספר רכב]],טבלה2[[#This Row],[ספרות בצדדים]])</f>
        <v>14</v>
      </c>
      <c r="AE371" s="1" t="str">
        <f>MID(טבלה2[[#This Row],[מספר רכב]],טבלה2[[#This Row],[ספרות בצדדים]]+1,טבלה2[[#This Row],[ספרות באמצע]])</f>
        <v>665</v>
      </c>
      <c r="AF371" s="1" t="str">
        <f>MID(טבלה2[[#This Row],[מספר רכב]],1,טבלה2[[#This Row],[ספרות בצדדים]])</f>
        <v>38</v>
      </c>
      <c r="AG371" s="1" t="str">
        <f>CONCATENATE(טבלה2[[#This Row],[חלק שמאלי]],"-",טבלה2[[#This Row],[אמצע]],"-",טבלה2[[#This Row],[חלק ימני]])</f>
        <v>38-665-14</v>
      </c>
      <c r="AH371">
        <f>IF(טבלה2[[#This Row],[מספר ספרות]]=7,3,2)</f>
        <v>3</v>
      </c>
      <c r="AI371">
        <f>IF(טבלה2[[#This Row],[מספר ספרות]]=7,2,3)</f>
        <v>2</v>
      </c>
    </row>
    <row r="372" spans="17:35" x14ac:dyDescent="0.25">
      <c r="Q372">
        <v>1070938</v>
      </c>
      <c r="R372">
        <v>380</v>
      </c>
      <c r="S372" t="s">
        <v>447</v>
      </c>
      <c r="T372" t="s">
        <v>448</v>
      </c>
      <c r="U372" t="s">
        <v>194</v>
      </c>
      <c r="V372">
        <v>9</v>
      </c>
      <c r="W372">
        <v>2016</v>
      </c>
      <c r="X372" s="1">
        <f>2025-טבלה2[[#This Row],[שנת יצור]]</f>
        <v>9</v>
      </c>
      <c r="Y372" s="39">
        <v>45781</v>
      </c>
      <c r="Z372" s="39">
        <v>46142</v>
      </c>
      <c r="AA372" t="s">
        <v>133</v>
      </c>
      <c r="AB372" t="s">
        <v>449</v>
      </c>
      <c r="AC372" s="1">
        <f>LEN(טבלה2[[#This Row],[מספר רכב]])</f>
        <v>7</v>
      </c>
      <c r="AD372" s="1" t="str">
        <f>RIGHT(טבלה2[[#This Row],[מספר רכב]],טבלה2[[#This Row],[ספרות בצדדים]])</f>
        <v>38</v>
      </c>
      <c r="AE372" s="1" t="str">
        <f>MID(טבלה2[[#This Row],[מספר רכב]],טבלה2[[#This Row],[ספרות בצדדים]]+1,טבלה2[[#This Row],[ספרות באמצע]])</f>
        <v>709</v>
      </c>
      <c r="AF372" s="1" t="str">
        <f>MID(טבלה2[[#This Row],[מספר רכב]],1,טבלה2[[#This Row],[ספרות בצדדים]])</f>
        <v>10</v>
      </c>
      <c r="AG372" s="1" t="str">
        <f>CONCATENATE(טבלה2[[#This Row],[חלק שמאלי]],"-",טבלה2[[#This Row],[אמצע]],"-",טבלה2[[#This Row],[חלק ימני]])</f>
        <v>10-709-38</v>
      </c>
      <c r="AH372">
        <f>IF(טבלה2[[#This Row],[מספר ספרות]]=7,3,2)</f>
        <v>3</v>
      </c>
      <c r="AI372">
        <f>IF(טבלה2[[#This Row],[מספר ספרות]]=7,2,3)</f>
        <v>2</v>
      </c>
    </row>
    <row r="373" spans="17:35" x14ac:dyDescent="0.25">
      <c r="Q373">
        <v>17079801</v>
      </c>
      <c r="R373">
        <v>590</v>
      </c>
      <c r="S373" t="s">
        <v>235</v>
      </c>
      <c r="T373" t="s">
        <v>450</v>
      </c>
      <c r="U373" t="s">
        <v>451</v>
      </c>
      <c r="V373">
        <v>15</v>
      </c>
      <c r="W373">
        <v>2018</v>
      </c>
      <c r="X373" s="1">
        <f>2025-טבלה2[[#This Row],[שנת יצור]]</f>
        <v>7</v>
      </c>
      <c r="Y373" s="39">
        <v>45781</v>
      </c>
      <c r="Z373" s="39">
        <v>46157</v>
      </c>
      <c r="AA373" t="s">
        <v>118</v>
      </c>
      <c r="AB373" t="s">
        <v>452</v>
      </c>
      <c r="AC373" s="1">
        <f>LEN(טבלה2[[#This Row],[מספר רכב]])</f>
        <v>8</v>
      </c>
      <c r="AD373" s="1" t="str">
        <f>RIGHT(טבלה2[[#This Row],[מספר רכב]],טבלה2[[#This Row],[ספרות בצדדים]])</f>
        <v>801</v>
      </c>
      <c r="AE373" s="1" t="str">
        <f>MID(טבלה2[[#This Row],[מספר רכב]],טבלה2[[#This Row],[ספרות בצדדים]]+1,טבלה2[[#This Row],[ספרות באמצע]])</f>
        <v>79</v>
      </c>
      <c r="AF373" s="1" t="str">
        <f>MID(טבלה2[[#This Row],[מספר רכב]],1,טבלה2[[#This Row],[ספרות בצדדים]])</f>
        <v>170</v>
      </c>
      <c r="AG373" s="1" t="str">
        <f>CONCATENATE(טבלה2[[#This Row],[חלק שמאלי]],"-",טבלה2[[#This Row],[אמצע]],"-",טבלה2[[#This Row],[חלק ימני]])</f>
        <v>170-79-801</v>
      </c>
      <c r="AH373">
        <f>IF(טבלה2[[#This Row],[מספר ספרות]]=7,3,2)</f>
        <v>2</v>
      </c>
      <c r="AI373">
        <f>IF(טבלה2[[#This Row],[מספר ספרות]]=7,2,3)</f>
        <v>3</v>
      </c>
    </row>
    <row r="374" spans="17:35" x14ac:dyDescent="0.25">
      <c r="Q374">
        <v>7904956</v>
      </c>
      <c r="R374">
        <v>588</v>
      </c>
      <c r="S374" t="s">
        <v>111</v>
      </c>
      <c r="T374" t="s">
        <v>135</v>
      </c>
      <c r="U374" t="s">
        <v>136</v>
      </c>
      <c r="W374">
        <v>2004</v>
      </c>
      <c r="X374" s="1">
        <f>2025-טבלה2[[#This Row],[שנת יצור]]</f>
        <v>21</v>
      </c>
      <c r="Y374" s="39">
        <v>45645</v>
      </c>
      <c r="Z374" s="39">
        <v>45835</v>
      </c>
      <c r="AA374" t="s">
        <v>116</v>
      </c>
      <c r="AB374" t="s">
        <v>137</v>
      </c>
      <c r="AC374" s="1">
        <f>LEN(טבלה2[[#This Row],[מספר רכב]])</f>
        <v>7</v>
      </c>
      <c r="AD374" s="1" t="str">
        <f>RIGHT(טבלה2[[#This Row],[מספר רכב]],טבלה2[[#This Row],[ספרות בצדדים]])</f>
        <v>56</v>
      </c>
      <c r="AE374" s="1" t="str">
        <f>MID(טבלה2[[#This Row],[מספר רכב]],טבלה2[[#This Row],[ספרות בצדדים]]+1,טבלה2[[#This Row],[ספרות באמצע]])</f>
        <v>049</v>
      </c>
      <c r="AF374" s="1" t="str">
        <f>MID(טבלה2[[#This Row],[מספר רכב]],1,טבלה2[[#This Row],[ספרות בצדדים]])</f>
        <v>79</v>
      </c>
      <c r="AG374" s="1" t="str">
        <f>CONCATENATE(טבלה2[[#This Row],[חלק שמאלי]],"-",טבלה2[[#This Row],[אמצע]],"-",טבלה2[[#This Row],[חלק ימני]])</f>
        <v>79-049-56</v>
      </c>
      <c r="AH374">
        <f>IF(טבלה2[[#This Row],[מספר ספרות]]=7,3,2)</f>
        <v>3</v>
      </c>
      <c r="AI374">
        <f>IF(טבלה2[[#This Row],[מספר ספרות]]=7,2,3)</f>
        <v>2</v>
      </c>
    </row>
    <row r="375" spans="17:35" x14ac:dyDescent="0.25">
      <c r="Q375">
        <v>9061164</v>
      </c>
      <c r="R375">
        <v>734</v>
      </c>
      <c r="S375" t="s">
        <v>139</v>
      </c>
      <c r="T375" t="s">
        <v>207</v>
      </c>
      <c r="U375" t="s">
        <v>208</v>
      </c>
      <c r="W375">
        <v>2008</v>
      </c>
      <c r="X375" s="1">
        <f>2025-טבלה2[[#This Row],[שנת יצור]]</f>
        <v>17</v>
      </c>
      <c r="Y375" s="39">
        <v>45232</v>
      </c>
      <c r="Z375" s="39">
        <v>45586</v>
      </c>
      <c r="AA375" t="s">
        <v>119</v>
      </c>
      <c r="AB375" t="s">
        <v>141</v>
      </c>
      <c r="AC375" s="1">
        <f>LEN(טבלה2[[#This Row],[מספר רכב]])</f>
        <v>7</v>
      </c>
      <c r="AD375" s="1" t="str">
        <f>RIGHT(טבלה2[[#This Row],[מספר רכב]],טבלה2[[#This Row],[ספרות בצדדים]])</f>
        <v>64</v>
      </c>
      <c r="AE375" s="1" t="str">
        <f>MID(טבלה2[[#This Row],[מספר רכב]],טבלה2[[#This Row],[ספרות בצדדים]]+1,טבלה2[[#This Row],[ספרות באמצע]])</f>
        <v>611</v>
      </c>
      <c r="AF375" s="1" t="str">
        <f>MID(טבלה2[[#This Row],[מספר רכב]],1,טבלה2[[#This Row],[ספרות בצדדים]])</f>
        <v>90</v>
      </c>
      <c r="AG375" s="1" t="str">
        <f>CONCATENATE(טבלה2[[#This Row],[חלק שמאלי]],"-",טבלה2[[#This Row],[אמצע]],"-",טבלה2[[#This Row],[חלק ימני]])</f>
        <v>90-611-64</v>
      </c>
      <c r="AH375">
        <f>IF(טבלה2[[#This Row],[מספר ספרות]]=7,3,2)</f>
        <v>3</v>
      </c>
      <c r="AI375">
        <f>IF(טבלה2[[#This Row],[מספר ספרות]]=7,2,3)</f>
        <v>2</v>
      </c>
    </row>
    <row r="376" spans="17:35" x14ac:dyDescent="0.25">
      <c r="Q376">
        <v>8663456</v>
      </c>
      <c r="R376">
        <v>588</v>
      </c>
      <c r="S376" t="s">
        <v>111</v>
      </c>
      <c r="T376" t="s">
        <v>112</v>
      </c>
      <c r="U376" t="s">
        <v>113</v>
      </c>
      <c r="W376">
        <v>2005</v>
      </c>
      <c r="X376" s="1">
        <f>2025-טבלה2[[#This Row],[שנת יצור]]</f>
        <v>20</v>
      </c>
      <c r="Y376" s="39">
        <v>45441</v>
      </c>
      <c r="Z376" s="39">
        <v>45780</v>
      </c>
      <c r="AA376" t="s">
        <v>120</v>
      </c>
      <c r="AB376" t="s">
        <v>115</v>
      </c>
      <c r="AC376" s="1">
        <f>LEN(טבלה2[[#This Row],[מספר רכב]])</f>
        <v>7</v>
      </c>
      <c r="AD376" s="1" t="str">
        <f>RIGHT(טבלה2[[#This Row],[מספר רכב]],טבלה2[[#This Row],[ספרות בצדדים]])</f>
        <v>56</v>
      </c>
      <c r="AE376" s="1" t="str">
        <f>MID(טבלה2[[#This Row],[מספר רכב]],טבלה2[[#This Row],[ספרות בצדדים]]+1,טבלה2[[#This Row],[ספרות באמצע]])</f>
        <v>634</v>
      </c>
      <c r="AF376" s="1" t="str">
        <f>MID(טבלה2[[#This Row],[מספר רכב]],1,טבלה2[[#This Row],[ספרות בצדדים]])</f>
        <v>86</v>
      </c>
      <c r="AG376" s="1" t="str">
        <f>CONCATENATE(טבלה2[[#This Row],[חלק שמאלי]],"-",טבלה2[[#This Row],[אמצע]],"-",טבלה2[[#This Row],[חלק ימני]])</f>
        <v>86-634-56</v>
      </c>
      <c r="AH376">
        <f>IF(טבלה2[[#This Row],[מספר ספרות]]=7,3,2)</f>
        <v>3</v>
      </c>
      <c r="AI376">
        <f>IF(טבלה2[[#This Row],[מספר ספרות]]=7,2,3)</f>
        <v>2</v>
      </c>
    </row>
    <row r="377" spans="17:35" x14ac:dyDescent="0.25">
      <c r="Q377">
        <v>1963464</v>
      </c>
      <c r="R377">
        <v>588</v>
      </c>
      <c r="S377" t="s">
        <v>111</v>
      </c>
      <c r="T377" t="s">
        <v>173</v>
      </c>
      <c r="U377" t="s">
        <v>174</v>
      </c>
      <c r="V377">
        <v>15</v>
      </c>
      <c r="W377">
        <v>2008</v>
      </c>
      <c r="X377" s="1">
        <f>2025-טבלה2[[#This Row],[שנת יצור]]</f>
        <v>17</v>
      </c>
      <c r="Y377" s="39">
        <v>45701</v>
      </c>
      <c r="Z377" s="39">
        <v>45936</v>
      </c>
      <c r="AA377" t="s">
        <v>453</v>
      </c>
      <c r="AB377" t="s">
        <v>175</v>
      </c>
      <c r="AC377" s="1">
        <f>LEN(טבלה2[[#This Row],[מספר רכב]])</f>
        <v>7</v>
      </c>
      <c r="AD377" s="1" t="str">
        <f>RIGHT(טבלה2[[#This Row],[מספר רכב]],טבלה2[[#This Row],[ספרות בצדדים]])</f>
        <v>64</v>
      </c>
      <c r="AE377" s="1" t="str">
        <f>MID(טבלה2[[#This Row],[מספר רכב]],טבלה2[[#This Row],[ספרות בצדדים]]+1,טבלה2[[#This Row],[ספרות באמצע]])</f>
        <v>634</v>
      </c>
      <c r="AF377" s="1" t="str">
        <f>MID(טבלה2[[#This Row],[מספר רכב]],1,טבלה2[[#This Row],[ספרות בצדדים]])</f>
        <v>19</v>
      </c>
      <c r="AG377" s="1" t="str">
        <f>CONCATENATE(טבלה2[[#This Row],[חלק שמאלי]],"-",טבלה2[[#This Row],[אמצע]],"-",טבלה2[[#This Row],[חלק ימני]])</f>
        <v>19-634-64</v>
      </c>
      <c r="AH377">
        <f>IF(טבלה2[[#This Row],[מספר ספרות]]=7,3,2)</f>
        <v>3</v>
      </c>
      <c r="AI377">
        <f>IF(טבלה2[[#This Row],[מספר ספרות]]=7,2,3)</f>
        <v>2</v>
      </c>
    </row>
    <row r="378" spans="17:35" x14ac:dyDescent="0.25">
      <c r="Q378">
        <v>4478463</v>
      </c>
      <c r="R378">
        <v>588</v>
      </c>
      <c r="S378" t="s">
        <v>111</v>
      </c>
      <c r="T378" t="s">
        <v>112</v>
      </c>
      <c r="U378" t="s">
        <v>113</v>
      </c>
      <c r="V378">
        <v>15</v>
      </c>
      <c r="W378">
        <v>2008</v>
      </c>
      <c r="X378" s="1">
        <f>2025-טבלה2[[#This Row],[שנת יצור]]</f>
        <v>17</v>
      </c>
      <c r="Y378" s="39">
        <v>45541</v>
      </c>
      <c r="Z378" s="39">
        <v>45791</v>
      </c>
      <c r="AA378" t="s">
        <v>119</v>
      </c>
      <c r="AB378" t="s">
        <v>117</v>
      </c>
      <c r="AC378" s="1">
        <f>LEN(טבלה2[[#This Row],[מספר רכב]])</f>
        <v>7</v>
      </c>
      <c r="AD378" s="1" t="str">
        <f>RIGHT(טבלה2[[#This Row],[מספר רכב]],טבלה2[[#This Row],[ספרות בצדדים]])</f>
        <v>63</v>
      </c>
      <c r="AE378" s="1" t="str">
        <f>MID(טבלה2[[#This Row],[מספר רכב]],טבלה2[[#This Row],[ספרות בצדדים]]+1,טבלה2[[#This Row],[ספרות באמצע]])</f>
        <v>784</v>
      </c>
      <c r="AF378" s="1" t="str">
        <f>MID(טבלה2[[#This Row],[מספר רכב]],1,טבלה2[[#This Row],[ספרות בצדדים]])</f>
        <v>44</v>
      </c>
      <c r="AG378" s="1" t="str">
        <f>CONCATENATE(טבלה2[[#This Row],[חלק שמאלי]],"-",טבלה2[[#This Row],[אמצע]],"-",טבלה2[[#This Row],[חלק ימני]])</f>
        <v>44-784-63</v>
      </c>
      <c r="AH378">
        <f>IF(טבלה2[[#This Row],[מספר ספרות]]=7,3,2)</f>
        <v>3</v>
      </c>
      <c r="AI378">
        <f>IF(טבלה2[[#This Row],[מספר ספרות]]=7,2,3)</f>
        <v>2</v>
      </c>
    </row>
    <row r="379" spans="17:35" x14ac:dyDescent="0.25">
      <c r="Q379">
        <v>3788523</v>
      </c>
      <c r="R379">
        <v>650</v>
      </c>
      <c r="S379" t="s">
        <v>436</v>
      </c>
      <c r="T379" t="s">
        <v>454</v>
      </c>
      <c r="U379" t="s">
        <v>136</v>
      </c>
      <c r="W379">
        <v>2004</v>
      </c>
      <c r="X379" s="1">
        <f>2025-טבלה2[[#This Row],[שנת יצור]]</f>
        <v>21</v>
      </c>
      <c r="Y379" s="39">
        <v>45708</v>
      </c>
      <c r="Z379" s="39">
        <v>45863</v>
      </c>
      <c r="AA379" t="s">
        <v>119</v>
      </c>
      <c r="AB379" t="s">
        <v>455</v>
      </c>
      <c r="AC379" s="1">
        <f>LEN(טבלה2[[#This Row],[מספר רכב]])</f>
        <v>7</v>
      </c>
      <c r="AD379" s="1" t="str">
        <f>RIGHT(טבלה2[[#This Row],[מספר רכב]],טבלה2[[#This Row],[ספרות בצדדים]])</f>
        <v>23</v>
      </c>
      <c r="AE379" s="1" t="str">
        <f>MID(טבלה2[[#This Row],[מספר רכב]],טבלה2[[#This Row],[ספרות בצדדים]]+1,טבלה2[[#This Row],[ספרות באמצע]])</f>
        <v>885</v>
      </c>
      <c r="AF379" s="1" t="str">
        <f>MID(טבלה2[[#This Row],[מספר רכב]],1,טבלה2[[#This Row],[ספרות בצדדים]])</f>
        <v>37</v>
      </c>
      <c r="AG379" s="1" t="str">
        <f>CONCATENATE(טבלה2[[#This Row],[חלק שמאלי]],"-",טבלה2[[#This Row],[אמצע]],"-",טבלה2[[#This Row],[חלק ימני]])</f>
        <v>37-885-23</v>
      </c>
      <c r="AH379">
        <f>IF(טבלה2[[#This Row],[מספר ספרות]]=7,3,2)</f>
        <v>3</v>
      </c>
      <c r="AI379">
        <f>IF(טבלה2[[#This Row],[מספר ספרות]]=7,2,3)</f>
        <v>2</v>
      </c>
    </row>
    <row r="380" spans="17:35" x14ac:dyDescent="0.25">
      <c r="Q380">
        <v>3430356</v>
      </c>
      <c r="R380">
        <v>839</v>
      </c>
      <c r="S380" t="s">
        <v>244</v>
      </c>
      <c r="T380" t="s">
        <v>280</v>
      </c>
      <c r="U380" t="s">
        <v>158</v>
      </c>
      <c r="W380">
        <v>2004</v>
      </c>
      <c r="X380" s="1">
        <f>2025-טבלה2[[#This Row],[שנת יצור]]</f>
        <v>21</v>
      </c>
      <c r="Y380" s="39">
        <v>45664</v>
      </c>
      <c r="Z380" s="39">
        <v>45809</v>
      </c>
      <c r="AA380" t="s">
        <v>133</v>
      </c>
      <c r="AB380" t="s">
        <v>127</v>
      </c>
      <c r="AC380" s="1">
        <f>LEN(טבלה2[[#This Row],[מספר רכב]])</f>
        <v>7</v>
      </c>
      <c r="AD380" s="1" t="str">
        <f>RIGHT(טבלה2[[#This Row],[מספר רכב]],טבלה2[[#This Row],[ספרות בצדדים]])</f>
        <v>56</v>
      </c>
      <c r="AE380" s="1" t="str">
        <f>MID(טבלה2[[#This Row],[מספר רכב]],טבלה2[[#This Row],[ספרות בצדדים]]+1,טבלה2[[#This Row],[ספרות באמצע]])</f>
        <v>303</v>
      </c>
      <c r="AF380" s="1" t="str">
        <f>MID(טבלה2[[#This Row],[מספר רכב]],1,טבלה2[[#This Row],[ספרות בצדדים]])</f>
        <v>34</v>
      </c>
      <c r="AG380" s="1" t="str">
        <f>CONCATENATE(טבלה2[[#This Row],[חלק שמאלי]],"-",טבלה2[[#This Row],[אמצע]],"-",טבלה2[[#This Row],[חלק ימני]])</f>
        <v>34-303-56</v>
      </c>
      <c r="AH380">
        <f>IF(טבלה2[[#This Row],[מספר ספרות]]=7,3,2)</f>
        <v>3</v>
      </c>
      <c r="AI380">
        <f>IF(טבלה2[[#This Row],[מספר ספרות]]=7,2,3)</f>
        <v>2</v>
      </c>
    </row>
    <row r="381" spans="17:35" x14ac:dyDescent="0.25">
      <c r="Q381">
        <v>16976601</v>
      </c>
      <c r="R381">
        <v>590</v>
      </c>
      <c r="S381" t="s">
        <v>235</v>
      </c>
      <c r="T381" t="s">
        <v>456</v>
      </c>
      <c r="U381" t="s">
        <v>425</v>
      </c>
      <c r="V381">
        <v>15</v>
      </c>
      <c r="W381">
        <v>2018</v>
      </c>
      <c r="X381" s="1">
        <f>2025-טבלה2[[#This Row],[שנת יצור]]</f>
        <v>7</v>
      </c>
      <c r="Y381" s="39">
        <v>45781</v>
      </c>
      <c r="Z381" s="39">
        <v>46140</v>
      </c>
      <c r="AA381" t="s">
        <v>119</v>
      </c>
      <c r="AB381" t="s">
        <v>457</v>
      </c>
      <c r="AC381" s="1">
        <f>LEN(טבלה2[[#This Row],[מספר רכב]])</f>
        <v>8</v>
      </c>
      <c r="AD381" s="1" t="str">
        <f>RIGHT(טבלה2[[#This Row],[מספר רכב]],טבלה2[[#This Row],[ספרות בצדדים]])</f>
        <v>601</v>
      </c>
      <c r="AE381" s="1" t="str">
        <f>MID(טבלה2[[#This Row],[מספר רכב]],טבלה2[[#This Row],[ספרות בצדדים]]+1,טבלה2[[#This Row],[ספרות באמצע]])</f>
        <v>76</v>
      </c>
      <c r="AF381" s="1" t="str">
        <f>MID(טבלה2[[#This Row],[מספר רכב]],1,טבלה2[[#This Row],[ספרות בצדדים]])</f>
        <v>169</v>
      </c>
      <c r="AG381" s="1" t="str">
        <f>CONCATENATE(טבלה2[[#This Row],[חלק שמאלי]],"-",טבלה2[[#This Row],[אמצע]],"-",טבלה2[[#This Row],[חלק ימני]])</f>
        <v>169-76-601</v>
      </c>
      <c r="AH381">
        <f>IF(טבלה2[[#This Row],[מספר ספרות]]=7,3,2)</f>
        <v>2</v>
      </c>
      <c r="AI381">
        <f>IF(טבלה2[[#This Row],[מספר ספרות]]=7,2,3)</f>
        <v>3</v>
      </c>
    </row>
    <row r="382" spans="17:35" x14ac:dyDescent="0.25">
      <c r="Q382">
        <v>4048213</v>
      </c>
      <c r="R382">
        <v>588</v>
      </c>
      <c r="S382" t="s">
        <v>111</v>
      </c>
      <c r="T382" t="s">
        <v>112</v>
      </c>
      <c r="U382" t="s">
        <v>113</v>
      </c>
      <c r="W382">
        <v>2006</v>
      </c>
      <c r="X382" s="1">
        <f>2025-טבלה2[[#This Row],[שנת יצור]]</f>
        <v>19</v>
      </c>
      <c r="Y382" s="39">
        <v>45312</v>
      </c>
      <c r="Z382" s="39">
        <v>45664</v>
      </c>
      <c r="AA382" t="s">
        <v>190</v>
      </c>
      <c r="AB382" t="s">
        <v>115</v>
      </c>
      <c r="AC382" s="1">
        <f>LEN(טבלה2[[#This Row],[מספר רכב]])</f>
        <v>7</v>
      </c>
      <c r="AD382" s="1" t="str">
        <f>RIGHT(טבלה2[[#This Row],[מספר רכב]],טבלה2[[#This Row],[ספרות בצדדים]])</f>
        <v>13</v>
      </c>
      <c r="AE382" s="1" t="str">
        <f>MID(טבלה2[[#This Row],[מספר רכב]],טבלה2[[#This Row],[ספרות בצדדים]]+1,טבלה2[[#This Row],[ספרות באמצע]])</f>
        <v>482</v>
      </c>
      <c r="AF382" s="1" t="str">
        <f>MID(טבלה2[[#This Row],[מספר רכב]],1,טבלה2[[#This Row],[ספרות בצדדים]])</f>
        <v>40</v>
      </c>
      <c r="AG382" s="1" t="str">
        <f>CONCATENATE(טבלה2[[#This Row],[חלק שמאלי]],"-",טבלה2[[#This Row],[אמצע]],"-",טבלה2[[#This Row],[חלק ימני]])</f>
        <v>40-482-13</v>
      </c>
      <c r="AH382">
        <f>IF(טבלה2[[#This Row],[מספר ספרות]]=7,3,2)</f>
        <v>3</v>
      </c>
      <c r="AI382">
        <f>IF(טבלה2[[#This Row],[מספר ספרות]]=7,2,3)</f>
        <v>2</v>
      </c>
    </row>
    <row r="383" spans="17:35" x14ac:dyDescent="0.25">
      <c r="Q383">
        <v>5901536</v>
      </c>
      <c r="R383">
        <v>588</v>
      </c>
      <c r="S383" t="s">
        <v>111</v>
      </c>
      <c r="T383" t="s">
        <v>135</v>
      </c>
      <c r="U383" t="s">
        <v>194</v>
      </c>
      <c r="W383">
        <v>2002</v>
      </c>
      <c r="X383" s="1">
        <f>2025-טבלה2[[#This Row],[שנת יצור]]</f>
        <v>23</v>
      </c>
      <c r="Y383" s="39">
        <v>45637</v>
      </c>
      <c r="Z383" s="39">
        <v>45819</v>
      </c>
      <c r="AA383" t="s">
        <v>120</v>
      </c>
      <c r="AB383" t="s">
        <v>137</v>
      </c>
      <c r="AC383" s="1">
        <f>LEN(טבלה2[[#This Row],[מספר רכב]])</f>
        <v>7</v>
      </c>
      <c r="AD383" s="1" t="str">
        <f>RIGHT(טבלה2[[#This Row],[מספר רכב]],טבלה2[[#This Row],[ספרות בצדדים]])</f>
        <v>36</v>
      </c>
      <c r="AE383" s="1" t="str">
        <f>MID(טבלה2[[#This Row],[מספר רכב]],טבלה2[[#This Row],[ספרות בצדדים]]+1,טבלה2[[#This Row],[ספרות באמצע]])</f>
        <v>015</v>
      </c>
      <c r="AF383" s="1" t="str">
        <f>MID(טבלה2[[#This Row],[מספר רכב]],1,טבלה2[[#This Row],[ספרות בצדדים]])</f>
        <v>59</v>
      </c>
      <c r="AG383" s="1" t="str">
        <f>CONCATENATE(טבלה2[[#This Row],[חלק שמאלי]],"-",טבלה2[[#This Row],[אמצע]],"-",טבלה2[[#This Row],[חלק ימני]])</f>
        <v>59-015-36</v>
      </c>
      <c r="AH383">
        <f>IF(טבלה2[[#This Row],[מספר ספרות]]=7,3,2)</f>
        <v>3</v>
      </c>
      <c r="AI383">
        <f>IF(טבלה2[[#This Row],[מספר ספרות]]=7,2,3)</f>
        <v>2</v>
      </c>
    </row>
    <row r="384" spans="17:35" x14ac:dyDescent="0.25">
      <c r="Q384">
        <v>7709159</v>
      </c>
      <c r="R384">
        <v>413</v>
      </c>
      <c r="S384" t="s">
        <v>123</v>
      </c>
      <c r="T384" t="s">
        <v>124</v>
      </c>
      <c r="U384" t="s">
        <v>125</v>
      </c>
      <c r="W384">
        <v>2006</v>
      </c>
      <c r="X384" s="1">
        <f>2025-טבלה2[[#This Row],[שנת יצור]]</f>
        <v>19</v>
      </c>
      <c r="Y384" s="39">
        <v>45418</v>
      </c>
      <c r="Z384" s="39">
        <v>45785</v>
      </c>
      <c r="AA384" t="s">
        <v>133</v>
      </c>
      <c r="AB384" t="s">
        <v>127</v>
      </c>
      <c r="AC384" s="1">
        <f>LEN(טבלה2[[#This Row],[מספר רכב]])</f>
        <v>7</v>
      </c>
      <c r="AD384" s="1" t="str">
        <f>RIGHT(טבלה2[[#This Row],[מספר רכב]],טבלה2[[#This Row],[ספרות בצדדים]])</f>
        <v>59</v>
      </c>
      <c r="AE384" s="1" t="str">
        <f>MID(טבלה2[[#This Row],[מספר רכב]],טבלה2[[#This Row],[ספרות בצדדים]]+1,טבלה2[[#This Row],[ספרות באמצע]])</f>
        <v>091</v>
      </c>
      <c r="AF384" s="1" t="str">
        <f>MID(טבלה2[[#This Row],[מספר רכב]],1,טבלה2[[#This Row],[ספרות בצדדים]])</f>
        <v>77</v>
      </c>
      <c r="AG384" s="1" t="str">
        <f>CONCATENATE(טבלה2[[#This Row],[חלק שמאלי]],"-",טבלה2[[#This Row],[אמצע]],"-",טבלה2[[#This Row],[חלק ימני]])</f>
        <v>77-091-59</v>
      </c>
      <c r="AH384">
        <f>IF(טבלה2[[#This Row],[מספר ספרות]]=7,3,2)</f>
        <v>3</v>
      </c>
      <c r="AI384">
        <f>IF(טבלה2[[#This Row],[מספר ספרות]]=7,2,3)</f>
        <v>2</v>
      </c>
    </row>
    <row r="385" spans="17:35" x14ac:dyDescent="0.25">
      <c r="Q385">
        <v>6570965</v>
      </c>
      <c r="R385">
        <v>588</v>
      </c>
      <c r="S385" t="s">
        <v>111</v>
      </c>
      <c r="T385" t="s">
        <v>112</v>
      </c>
      <c r="U385" t="s">
        <v>113</v>
      </c>
      <c r="V385">
        <v>15</v>
      </c>
      <c r="W385">
        <v>2008</v>
      </c>
      <c r="X385" s="1">
        <f>2025-טבלה2[[#This Row],[שנת יצור]]</f>
        <v>17</v>
      </c>
      <c r="Y385" s="39">
        <v>45629</v>
      </c>
      <c r="Z385" s="39">
        <v>45836</v>
      </c>
      <c r="AA385" t="s">
        <v>120</v>
      </c>
      <c r="AB385" t="s">
        <v>117</v>
      </c>
      <c r="AC385" s="1">
        <f>LEN(טבלה2[[#This Row],[מספר רכב]])</f>
        <v>7</v>
      </c>
      <c r="AD385" s="1" t="str">
        <f>RIGHT(טבלה2[[#This Row],[מספר רכב]],טבלה2[[#This Row],[ספרות בצדדים]])</f>
        <v>65</v>
      </c>
      <c r="AE385" s="1" t="str">
        <f>MID(טבלה2[[#This Row],[מספר רכב]],טבלה2[[#This Row],[ספרות בצדדים]]+1,טבלה2[[#This Row],[ספרות באמצע]])</f>
        <v>709</v>
      </c>
      <c r="AF385" s="1" t="str">
        <f>MID(טבלה2[[#This Row],[מספר רכב]],1,טבלה2[[#This Row],[ספרות בצדדים]])</f>
        <v>65</v>
      </c>
      <c r="AG385" s="1" t="str">
        <f>CONCATENATE(טבלה2[[#This Row],[חלק שמאלי]],"-",טבלה2[[#This Row],[אמצע]],"-",טבלה2[[#This Row],[חלק ימני]])</f>
        <v>65-709-65</v>
      </c>
      <c r="AH385">
        <f>IF(טבלה2[[#This Row],[מספר ספרות]]=7,3,2)</f>
        <v>3</v>
      </c>
      <c r="AI385">
        <f>IF(טבלה2[[#This Row],[מספר ספרות]]=7,2,3)</f>
        <v>2</v>
      </c>
    </row>
    <row r="386" spans="17:35" x14ac:dyDescent="0.25">
      <c r="Q386">
        <v>8186929</v>
      </c>
      <c r="R386">
        <v>588</v>
      </c>
      <c r="S386" t="s">
        <v>111</v>
      </c>
      <c r="T386" t="s">
        <v>458</v>
      </c>
      <c r="U386" t="s">
        <v>194</v>
      </c>
      <c r="W386">
        <v>2001</v>
      </c>
      <c r="X386" s="1">
        <f>2025-טבלה2[[#This Row],[שנת יצור]]</f>
        <v>24</v>
      </c>
      <c r="Y386" s="39">
        <v>45715</v>
      </c>
      <c r="Z386" s="39">
        <v>45899</v>
      </c>
      <c r="AA386" t="s">
        <v>116</v>
      </c>
      <c r="AB386" t="s">
        <v>143</v>
      </c>
      <c r="AC386" s="1">
        <f>LEN(טבלה2[[#This Row],[מספר רכב]])</f>
        <v>7</v>
      </c>
      <c r="AD386" s="1" t="str">
        <f>RIGHT(טבלה2[[#This Row],[מספר רכב]],טבלה2[[#This Row],[ספרות בצדדים]])</f>
        <v>29</v>
      </c>
      <c r="AE386" s="1" t="str">
        <f>MID(טבלה2[[#This Row],[מספר רכב]],טבלה2[[#This Row],[ספרות בצדדים]]+1,טבלה2[[#This Row],[ספרות באמצע]])</f>
        <v>869</v>
      </c>
      <c r="AF386" s="1" t="str">
        <f>MID(טבלה2[[#This Row],[מספר רכב]],1,טבלה2[[#This Row],[ספרות בצדדים]])</f>
        <v>81</v>
      </c>
      <c r="AG386" s="1" t="str">
        <f>CONCATENATE(טבלה2[[#This Row],[חלק שמאלי]],"-",טבלה2[[#This Row],[אמצע]],"-",טבלה2[[#This Row],[חלק ימני]])</f>
        <v>81-869-29</v>
      </c>
      <c r="AH386">
        <f>IF(טבלה2[[#This Row],[מספר ספרות]]=7,3,2)</f>
        <v>3</v>
      </c>
      <c r="AI386">
        <f>IF(טבלה2[[#This Row],[מספר ספרות]]=7,2,3)</f>
        <v>2</v>
      </c>
    </row>
    <row r="387" spans="17:35" x14ac:dyDescent="0.25">
      <c r="Q387">
        <v>44402001</v>
      </c>
      <c r="R387">
        <v>413</v>
      </c>
      <c r="S387" t="s">
        <v>123</v>
      </c>
      <c r="T387" t="s">
        <v>413</v>
      </c>
      <c r="U387" t="s">
        <v>283</v>
      </c>
      <c r="V387">
        <v>12</v>
      </c>
      <c r="W387">
        <v>2018</v>
      </c>
      <c r="X387" s="1">
        <f>2025-טבלה2[[#This Row],[שנת יצור]]</f>
        <v>7</v>
      </c>
      <c r="Y387" s="39">
        <v>45781</v>
      </c>
      <c r="Z387" s="39">
        <v>46149</v>
      </c>
      <c r="AA387" t="s">
        <v>328</v>
      </c>
      <c r="AB387" t="s">
        <v>414</v>
      </c>
      <c r="AC387" s="1">
        <f>LEN(טבלה2[[#This Row],[מספר רכב]])</f>
        <v>8</v>
      </c>
      <c r="AD387" s="1" t="str">
        <f>RIGHT(טבלה2[[#This Row],[מספר רכב]],טבלה2[[#This Row],[ספרות בצדדים]])</f>
        <v>001</v>
      </c>
      <c r="AE387" s="1" t="str">
        <f>MID(טבלה2[[#This Row],[מספר רכב]],טבלה2[[#This Row],[ספרות בצדדים]]+1,טבלה2[[#This Row],[ספרות באמצע]])</f>
        <v>02</v>
      </c>
      <c r="AF387" s="1" t="str">
        <f>MID(טבלה2[[#This Row],[מספר רכב]],1,טבלה2[[#This Row],[ספרות בצדדים]])</f>
        <v>444</v>
      </c>
      <c r="AG387" s="1" t="str">
        <f>CONCATENATE(טבלה2[[#This Row],[חלק שמאלי]],"-",טבלה2[[#This Row],[אמצע]],"-",טבלה2[[#This Row],[חלק ימני]])</f>
        <v>444-02-001</v>
      </c>
      <c r="AH387">
        <f>IF(טבלה2[[#This Row],[מספר ספרות]]=7,3,2)</f>
        <v>2</v>
      </c>
      <c r="AI387">
        <f>IF(טבלה2[[#This Row],[מספר ספרות]]=7,2,3)</f>
        <v>3</v>
      </c>
    </row>
    <row r="388" spans="17:35" x14ac:dyDescent="0.25">
      <c r="Q388">
        <v>8485664</v>
      </c>
      <c r="R388">
        <v>481</v>
      </c>
      <c r="S388" t="s">
        <v>165</v>
      </c>
      <c r="T388" t="s">
        <v>166</v>
      </c>
      <c r="U388" t="s">
        <v>125</v>
      </c>
      <c r="W388">
        <v>2008</v>
      </c>
      <c r="X388" s="1">
        <f>2025-טבלה2[[#This Row],[שנת יצור]]</f>
        <v>17</v>
      </c>
      <c r="Y388" s="39">
        <v>45289</v>
      </c>
      <c r="Z388" s="39">
        <v>45638</v>
      </c>
      <c r="AA388" t="s">
        <v>229</v>
      </c>
      <c r="AB388" t="s">
        <v>168</v>
      </c>
      <c r="AC388" s="1">
        <f>LEN(טבלה2[[#This Row],[מספר רכב]])</f>
        <v>7</v>
      </c>
      <c r="AD388" s="1" t="str">
        <f>RIGHT(טבלה2[[#This Row],[מספר רכב]],טבלה2[[#This Row],[ספרות בצדדים]])</f>
        <v>64</v>
      </c>
      <c r="AE388" s="1" t="str">
        <f>MID(טבלה2[[#This Row],[מספר רכב]],טבלה2[[#This Row],[ספרות בצדדים]]+1,טבלה2[[#This Row],[ספרות באמצע]])</f>
        <v>856</v>
      </c>
      <c r="AF388" s="1" t="str">
        <f>MID(טבלה2[[#This Row],[מספר רכב]],1,טבלה2[[#This Row],[ספרות בצדדים]])</f>
        <v>84</v>
      </c>
      <c r="AG388" s="1" t="str">
        <f>CONCATENATE(טבלה2[[#This Row],[חלק שמאלי]],"-",טבלה2[[#This Row],[אמצע]],"-",טבלה2[[#This Row],[חלק ימני]])</f>
        <v>84-856-64</v>
      </c>
      <c r="AH388">
        <f>IF(טבלה2[[#This Row],[מספר ספרות]]=7,3,2)</f>
        <v>3</v>
      </c>
      <c r="AI388">
        <f>IF(טבלה2[[#This Row],[מספר ספרות]]=7,2,3)</f>
        <v>2</v>
      </c>
    </row>
    <row r="389" spans="17:35" x14ac:dyDescent="0.25">
      <c r="Q389">
        <v>6619766</v>
      </c>
      <c r="R389">
        <v>839</v>
      </c>
      <c r="S389" t="s">
        <v>244</v>
      </c>
      <c r="T389" t="s">
        <v>251</v>
      </c>
      <c r="U389" t="s">
        <v>125</v>
      </c>
      <c r="V389">
        <v>15</v>
      </c>
      <c r="W389">
        <v>2008</v>
      </c>
      <c r="X389" s="1">
        <f>2025-טבלה2[[#This Row],[שנת יצור]]</f>
        <v>17</v>
      </c>
      <c r="Y389" s="39">
        <v>45686</v>
      </c>
      <c r="Z389" s="39">
        <v>46065</v>
      </c>
      <c r="AA389" t="s">
        <v>126</v>
      </c>
      <c r="AB389" t="s">
        <v>252</v>
      </c>
      <c r="AC389" s="1">
        <f>LEN(טבלה2[[#This Row],[מספר רכב]])</f>
        <v>7</v>
      </c>
      <c r="AD389" s="1" t="str">
        <f>RIGHT(טבלה2[[#This Row],[מספר רכב]],טבלה2[[#This Row],[ספרות בצדדים]])</f>
        <v>66</v>
      </c>
      <c r="AE389" s="1" t="str">
        <f>MID(טבלה2[[#This Row],[מספר רכב]],טבלה2[[#This Row],[ספרות בצדדים]]+1,טבלה2[[#This Row],[ספרות באמצע]])</f>
        <v>197</v>
      </c>
      <c r="AF389" s="1" t="str">
        <f>MID(טבלה2[[#This Row],[מספר רכב]],1,טבלה2[[#This Row],[ספרות בצדדים]])</f>
        <v>66</v>
      </c>
      <c r="AG389" s="1" t="str">
        <f>CONCATENATE(טבלה2[[#This Row],[חלק שמאלי]],"-",טבלה2[[#This Row],[אמצע]],"-",טבלה2[[#This Row],[חלק ימני]])</f>
        <v>66-197-66</v>
      </c>
      <c r="AH389">
        <f>IF(טבלה2[[#This Row],[מספר ספרות]]=7,3,2)</f>
        <v>3</v>
      </c>
      <c r="AI389">
        <f>IF(טבלה2[[#This Row],[מספר ספרות]]=7,2,3)</f>
        <v>2</v>
      </c>
    </row>
    <row r="390" spans="17:35" x14ac:dyDescent="0.25">
      <c r="Q390">
        <v>4702659</v>
      </c>
      <c r="R390">
        <v>481</v>
      </c>
      <c r="S390" t="s">
        <v>165</v>
      </c>
      <c r="T390" t="s">
        <v>459</v>
      </c>
      <c r="U390" t="s">
        <v>125</v>
      </c>
      <c r="W390">
        <v>2005</v>
      </c>
      <c r="X390" s="1">
        <f>2025-טבלה2[[#This Row],[שנת יצור]]</f>
        <v>20</v>
      </c>
      <c r="Y390" s="39">
        <v>45299</v>
      </c>
      <c r="Z390" s="39">
        <v>45644</v>
      </c>
      <c r="AA390" t="s">
        <v>116</v>
      </c>
      <c r="AB390" t="s">
        <v>230</v>
      </c>
      <c r="AC390" s="1">
        <f>LEN(טבלה2[[#This Row],[מספר רכב]])</f>
        <v>7</v>
      </c>
      <c r="AD390" s="1" t="str">
        <f>RIGHT(טבלה2[[#This Row],[מספר רכב]],טבלה2[[#This Row],[ספרות בצדדים]])</f>
        <v>59</v>
      </c>
      <c r="AE390" s="1" t="str">
        <f>MID(טבלה2[[#This Row],[מספר רכב]],טבלה2[[#This Row],[ספרות בצדדים]]+1,טבלה2[[#This Row],[ספרות באמצע]])</f>
        <v>026</v>
      </c>
      <c r="AF390" s="1" t="str">
        <f>MID(טבלה2[[#This Row],[מספר רכב]],1,טבלה2[[#This Row],[ספרות בצדדים]])</f>
        <v>47</v>
      </c>
      <c r="AG390" s="1" t="str">
        <f>CONCATENATE(טבלה2[[#This Row],[חלק שמאלי]],"-",טבלה2[[#This Row],[אמצע]],"-",טבלה2[[#This Row],[חלק ימני]])</f>
        <v>47-026-59</v>
      </c>
      <c r="AH390">
        <f>IF(טבלה2[[#This Row],[מספר ספרות]]=7,3,2)</f>
        <v>3</v>
      </c>
      <c r="AI390">
        <f>IF(טבלה2[[#This Row],[מספר ספרות]]=7,2,3)</f>
        <v>2</v>
      </c>
    </row>
    <row r="391" spans="17:35" x14ac:dyDescent="0.25">
      <c r="Q391">
        <v>2327662</v>
      </c>
      <c r="R391">
        <v>727</v>
      </c>
      <c r="S391" t="s">
        <v>384</v>
      </c>
      <c r="T391" t="s">
        <v>460</v>
      </c>
      <c r="U391" t="s">
        <v>205</v>
      </c>
      <c r="W391">
        <v>2007</v>
      </c>
      <c r="X391" s="1">
        <f>2025-טבלה2[[#This Row],[שנת יצור]]</f>
        <v>18</v>
      </c>
      <c r="Y391" s="39">
        <v>45295</v>
      </c>
      <c r="Z391" s="39">
        <v>45677</v>
      </c>
      <c r="AA391" t="s">
        <v>248</v>
      </c>
      <c r="AB391" t="s">
        <v>386</v>
      </c>
      <c r="AC391" s="1">
        <f>LEN(טבלה2[[#This Row],[מספר רכב]])</f>
        <v>7</v>
      </c>
      <c r="AD391" s="1" t="str">
        <f>RIGHT(טבלה2[[#This Row],[מספר רכב]],טבלה2[[#This Row],[ספרות בצדדים]])</f>
        <v>62</v>
      </c>
      <c r="AE391" s="1" t="str">
        <f>MID(טבלה2[[#This Row],[מספר רכב]],טבלה2[[#This Row],[ספרות בצדדים]]+1,טבלה2[[#This Row],[ספרות באמצע]])</f>
        <v>276</v>
      </c>
      <c r="AF391" s="1" t="str">
        <f>MID(טבלה2[[#This Row],[מספר רכב]],1,טבלה2[[#This Row],[ספרות בצדדים]])</f>
        <v>23</v>
      </c>
      <c r="AG391" s="1" t="str">
        <f>CONCATENATE(טבלה2[[#This Row],[חלק שמאלי]],"-",טבלה2[[#This Row],[אמצע]],"-",טבלה2[[#This Row],[חלק ימני]])</f>
        <v>23-276-62</v>
      </c>
      <c r="AH391">
        <f>IF(טבלה2[[#This Row],[מספר ספרות]]=7,3,2)</f>
        <v>3</v>
      </c>
      <c r="AI391">
        <f>IF(טבלה2[[#This Row],[מספר ספרות]]=7,2,3)</f>
        <v>2</v>
      </c>
    </row>
    <row r="392" spans="17:35" x14ac:dyDescent="0.25">
      <c r="Q392">
        <v>8652459</v>
      </c>
      <c r="R392">
        <v>588</v>
      </c>
      <c r="S392" t="s">
        <v>111</v>
      </c>
      <c r="T392" t="s">
        <v>112</v>
      </c>
      <c r="U392" t="s">
        <v>113</v>
      </c>
      <c r="W392">
        <v>2005</v>
      </c>
      <c r="X392" s="1">
        <f>2025-טבלה2[[#This Row],[שנת יצור]]</f>
        <v>20</v>
      </c>
      <c r="Y392" s="39">
        <v>45765</v>
      </c>
      <c r="Z392" s="39">
        <v>45930</v>
      </c>
      <c r="AA392" t="s">
        <v>116</v>
      </c>
      <c r="AB392" t="s">
        <v>115</v>
      </c>
      <c r="AC392" s="1">
        <f>LEN(טבלה2[[#This Row],[מספר רכב]])</f>
        <v>7</v>
      </c>
      <c r="AD392" s="1" t="str">
        <f>RIGHT(טבלה2[[#This Row],[מספר רכב]],טבלה2[[#This Row],[ספרות בצדדים]])</f>
        <v>59</v>
      </c>
      <c r="AE392" s="1" t="str">
        <f>MID(טבלה2[[#This Row],[מספר רכב]],טבלה2[[#This Row],[ספרות בצדדים]]+1,טבלה2[[#This Row],[ספרות באמצע]])</f>
        <v>524</v>
      </c>
      <c r="AF392" s="1" t="str">
        <f>MID(טבלה2[[#This Row],[מספר רכב]],1,טבלה2[[#This Row],[ספרות בצדדים]])</f>
        <v>86</v>
      </c>
      <c r="AG392" s="1" t="str">
        <f>CONCATENATE(טבלה2[[#This Row],[חלק שמאלי]],"-",טבלה2[[#This Row],[אמצע]],"-",טבלה2[[#This Row],[חלק ימני]])</f>
        <v>86-524-59</v>
      </c>
      <c r="AH392">
        <f>IF(טבלה2[[#This Row],[מספר ספרות]]=7,3,2)</f>
        <v>3</v>
      </c>
      <c r="AI392">
        <f>IF(טבלה2[[#This Row],[מספר ספרות]]=7,2,3)</f>
        <v>2</v>
      </c>
    </row>
    <row r="393" spans="17:35" x14ac:dyDescent="0.25">
      <c r="Q393">
        <v>73559001</v>
      </c>
      <c r="R393">
        <v>845</v>
      </c>
      <c r="S393" t="s">
        <v>226</v>
      </c>
      <c r="T393" t="s">
        <v>461</v>
      </c>
      <c r="U393" t="s">
        <v>462</v>
      </c>
      <c r="V393">
        <v>14</v>
      </c>
      <c r="W393">
        <v>2019</v>
      </c>
      <c r="X393" s="1">
        <f>2025-טבלה2[[#This Row],[שנת יצור]]</f>
        <v>6</v>
      </c>
      <c r="Y393" s="39">
        <v>45784</v>
      </c>
      <c r="Z393" s="39">
        <v>46143</v>
      </c>
      <c r="AA393" t="s">
        <v>119</v>
      </c>
      <c r="AB393" t="s">
        <v>434</v>
      </c>
      <c r="AC393" s="1">
        <f>LEN(טבלה2[[#This Row],[מספר רכב]])</f>
        <v>8</v>
      </c>
      <c r="AD393" s="1" t="str">
        <f>RIGHT(טבלה2[[#This Row],[מספר רכב]],טבלה2[[#This Row],[ספרות בצדדים]])</f>
        <v>001</v>
      </c>
      <c r="AE393" s="1" t="str">
        <f>MID(טבלה2[[#This Row],[מספר רכב]],טבלה2[[#This Row],[ספרות בצדדים]]+1,טבלה2[[#This Row],[ספרות באמצע]])</f>
        <v>59</v>
      </c>
      <c r="AF393" s="1" t="str">
        <f>MID(טבלה2[[#This Row],[מספר רכב]],1,טבלה2[[#This Row],[ספרות בצדדים]])</f>
        <v>735</v>
      </c>
      <c r="AG393" s="1" t="str">
        <f>CONCATENATE(טבלה2[[#This Row],[חלק שמאלי]],"-",טבלה2[[#This Row],[אמצע]],"-",טבלה2[[#This Row],[חלק ימני]])</f>
        <v>735-59-001</v>
      </c>
      <c r="AH393">
        <f>IF(טבלה2[[#This Row],[מספר ספרות]]=7,3,2)</f>
        <v>2</v>
      </c>
      <c r="AI393">
        <f>IF(טבלה2[[#This Row],[מספר ספרות]]=7,2,3)</f>
        <v>3</v>
      </c>
    </row>
    <row r="394" spans="17:35" x14ac:dyDescent="0.25">
      <c r="Q394">
        <v>7740062</v>
      </c>
      <c r="R394">
        <v>588</v>
      </c>
      <c r="S394" t="s">
        <v>111</v>
      </c>
      <c r="T394" t="s">
        <v>463</v>
      </c>
      <c r="U394" t="s">
        <v>177</v>
      </c>
      <c r="W394">
        <v>2007</v>
      </c>
      <c r="X394" s="1">
        <f>2025-טבלה2[[#This Row],[שנת יצור]]</f>
        <v>18</v>
      </c>
      <c r="Y394" s="39">
        <v>45712</v>
      </c>
      <c r="Z394" s="39">
        <v>46108</v>
      </c>
      <c r="AA394" t="s">
        <v>116</v>
      </c>
      <c r="AB394" t="s">
        <v>131</v>
      </c>
      <c r="AC394" s="1">
        <f>LEN(טבלה2[[#This Row],[מספר רכב]])</f>
        <v>7</v>
      </c>
      <c r="AD394" s="1" t="str">
        <f>RIGHT(טבלה2[[#This Row],[מספר רכב]],טבלה2[[#This Row],[ספרות בצדדים]])</f>
        <v>62</v>
      </c>
      <c r="AE394" s="1" t="str">
        <f>MID(טבלה2[[#This Row],[מספר רכב]],טבלה2[[#This Row],[ספרות בצדדים]]+1,טבלה2[[#This Row],[ספרות באמצע]])</f>
        <v>400</v>
      </c>
      <c r="AF394" s="1" t="str">
        <f>MID(טבלה2[[#This Row],[מספר רכב]],1,טבלה2[[#This Row],[ספרות בצדדים]])</f>
        <v>77</v>
      </c>
      <c r="AG394" s="1" t="str">
        <f>CONCATENATE(טבלה2[[#This Row],[חלק שמאלי]],"-",טבלה2[[#This Row],[אמצע]],"-",טבלה2[[#This Row],[חלק ימני]])</f>
        <v>77-400-62</v>
      </c>
      <c r="AH394">
        <f>IF(טבלה2[[#This Row],[מספר ספרות]]=7,3,2)</f>
        <v>3</v>
      </c>
      <c r="AI394">
        <f>IF(טבלה2[[#This Row],[מספר ספרות]]=7,2,3)</f>
        <v>2</v>
      </c>
    </row>
    <row r="395" spans="17:35" x14ac:dyDescent="0.25">
      <c r="Q395">
        <v>4496363</v>
      </c>
      <c r="R395">
        <v>588</v>
      </c>
      <c r="S395" t="s">
        <v>111</v>
      </c>
      <c r="T395" t="s">
        <v>112</v>
      </c>
      <c r="U395" t="s">
        <v>113</v>
      </c>
      <c r="V395">
        <v>15</v>
      </c>
      <c r="W395">
        <v>2008</v>
      </c>
      <c r="X395" s="1">
        <f>2025-טבלה2[[#This Row],[שנת יצור]]</f>
        <v>17</v>
      </c>
      <c r="Y395" s="39">
        <v>45458</v>
      </c>
      <c r="Z395" s="39">
        <v>45796</v>
      </c>
      <c r="AA395" t="s">
        <v>118</v>
      </c>
      <c r="AB395" t="s">
        <v>117</v>
      </c>
      <c r="AC395" s="1">
        <f>LEN(טבלה2[[#This Row],[מספר רכב]])</f>
        <v>7</v>
      </c>
      <c r="AD395" s="1" t="str">
        <f>RIGHT(טבלה2[[#This Row],[מספר רכב]],טבלה2[[#This Row],[ספרות בצדדים]])</f>
        <v>63</v>
      </c>
      <c r="AE395" s="1" t="str">
        <f>MID(טבלה2[[#This Row],[מספר רכב]],טבלה2[[#This Row],[ספרות בצדדים]]+1,טבלה2[[#This Row],[ספרות באמצע]])</f>
        <v>963</v>
      </c>
      <c r="AF395" s="1" t="str">
        <f>MID(טבלה2[[#This Row],[מספר רכב]],1,טבלה2[[#This Row],[ספרות בצדדים]])</f>
        <v>44</v>
      </c>
      <c r="AG395" s="1" t="str">
        <f>CONCATENATE(טבלה2[[#This Row],[חלק שמאלי]],"-",טבלה2[[#This Row],[אמצע]],"-",טבלה2[[#This Row],[חלק ימני]])</f>
        <v>44-963-63</v>
      </c>
      <c r="AH395">
        <f>IF(טבלה2[[#This Row],[מספר ספרות]]=7,3,2)</f>
        <v>3</v>
      </c>
      <c r="AI395">
        <f>IF(טבלה2[[#This Row],[מספר ספרות]]=7,2,3)</f>
        <v>2</v>
      </c>
    </row>
    <row r="396" spans="17:35" x14ac:dyDescent="0.25">
      <c r="Q396">
        <v>6441471</v>
      </c>
      <c r="R396">
        <v>588</v>
      </c>
      <c r="S396" t="s">
        <v>111</v>
      </c>
      <c r="T396" t="s">
        <v>186</v>
      </c>
      <c r="U396" t="s">
        <v>113</v>
      </c>
      <c r="V396">
        <v>15</v>
      </c>
      <c r="W396">
        <v>2011</v>
      </c>
      <c r="X396" s="1">
        <f>2025-טבלה2[[#This Row],[שנת יצור]]</f>
        <v>14</v>
      </c>
      <c r="Y396" s="39">
        <v>45557</v>
      </c>
      <c r="Z396" s="39">
        <v>45836</v>
      </c>
      <c r="AA396" t="s">
        <v>119</v>
      </c>
      <c r="AB396" t="s">
        <v>117</v>
      </c>
      <c r="AC396" s="1">
        <f>LEN(טבלה2[[#This Row],[מספר רכב]])</f>
        <v>7</v>
      </c>
      <c r="AD396" s="1" t="str">
        <f>RIGHT(טבלה2[[#This Row],[מספר רכב]],טבלה2[[#This Row],[ספרות בצדדים]])</f>
        <v>71</v>
      </c>
      <c r="AE396" s="1" t="str">
        <f>MID(טבלה2[[#This Row],[מספר רכב]],טבלה2[[#This Row],[ספרות בצדדים]]+1,טבלה2[[#This Row],[ספרות באמצע]])</f>
        <v>414</v>
      </c>
      <c r="AF396" s="1" t="str">
        <f>MID(טבלה2[[#This Row],[מספר רכב]],1,טבלה2[[#This Row],[ספרות בצדדים]])</f>
        <v>64</v>
      </c>
      <c r="AG396" s="1" t="str">
        <f>CONCATENATE(טבלה2[[#This Row],[חלק שמאלי]],"-",טבלה2[[#This Row],[אמצע]],"-",טבלה2[[#This Row],[חלק ימני]])</f>
        <v>64-414-71</v>
      </c>
      <c r="AH396">
        <f>IF(טבלה2[[#This Row],[מספר ספרות]]=7,3,2)</f>
        <v>3</v>
      </c>
      <c r="AI396">
        <f>IF(טבלה2[[#This Row],[מספר ספרות]]=7,2,3)</f>
        <v>2</v>
      </c>
    </row>
    <row r="397" spans="17:35" x14ac:dyDescent="0.25">
      <c r="Q397">
        <v>9302450</v>
      </c>
      <c r="R397">
        <v>588</v>
      </c>
      <c r="S397" t="s">
        <v>111</v>
      </c>
      <c r="T397" t="s">
        <v>135</v>
      </c>
      <c r="U397" t="s">
        <v>136</v>
      </c>
      <c r="W397">
        <v>2003</v>
      </c>
      <c r="X397" s="1">
        <f>2025-טבלה2[[#This Row],[שנת יצור]]</f>
        <v>22</v>
      </c>
      <c r="Y397" s="39">
        <v>45641</v>
      </c>
      <c r="Z397" s="39">
        <v>45812</v>
      </c>
      <c r="AA397" t="s">
        <v>119</v>
      </c>
      <c r="AB397" t="s">
        <v>137</v>
      </c>
      <c r="AC397" s="1">
        <f>LEN(טבלה2[[#This Row],[מספר רכב]])</f>
        <v>7</v>
      </c>
      <c r="AD397" s="1" t="str">
        <f>RIGHT(טבלה2[[#This Row],[מספר רכב]],טבלה2[[#This Row],[ספרות בצדדים]])</f>
        <v>50</v>
      </c>
      <c r="AE397" s="1" t="str">
        <f>MID(טבלה2[[#This Row],[מספר רכב]],טבלה2[[#This Row],[ספרות בצדדים]]+1,טבלה2[[#This Row],[ספרות באמצע]])</f>
        <v>024</v>
      </c>
      <c r="AF397" s="1" t="str">
        <f>MID(טבלה2[[#This Row],[מספר רכב]],1,טבלה2[[#This Row],[ספרות בצדדים]])</f>
        <v>93</v>
      </c>
      <c r="AG397" s="1" t="str">
        <f>CONCATENATE(טבלה2[[#This Row],[חלק שמאלי]],"-",טבלה2[[#This Row],[אמצע]],"-",טבלה2[[#This Row],[חלק ימני]])</f>
        <v>93-024-50</v>
      </c>
      <c r="AH397">
        <f>IF(טבלה2[[#This Row],[מספר ספרות]]=7,3,2)</f>
        <v>3</v>
      </c>
      <c r="AI397">
        <f>IF(טבלה2[[#This Row],[מספר ספרות]]=7,2,3)</f>
        <v>2</v>
      </c>
    </row>
    <row r="398" spans="17:35" x14ac:dyDescent="0.25">
      <c r="Q398">
        <v>2525966</v>
      </c>
      <c r="R398">
        <v>481</v>
      </c>
      <c r="S398" t="s">
        <v>165</v>
      </c>
      <c r="T398" t="s">
        <v>166</v>
      </c>
      <c r="U398" t="s">
        <v>194</v>
      </c>
      <c r="W398">
        <v>2008</v>
      </c>
      <c r="X398" s="1">
        <f>2025-טבלה2[[#This Row],[שנת יצור]]</f>
        <v>17</v>
      </c>
      <c r="Y398" s="39">
        <v>45739</v>
      </c>
      <c r="Z398" s="39">
        <v>46104</v>
      </c>
      <c r="AA398" t="s">
        <v>116</v>
      </c>
      <c r="AB398" t="s">
        <v>168</v>
      </c>
      <c r="AC398" s="1">
        <f>LEN(טבלה2[[#This Row],[מספר רכב]])</f>
        <v>7</v>
      </c>
      <c r="AD398" s="1" t="str">
        <f>RIGHT(טבלה2[[#This Row],[מספר רכב]],טבלה2[[#This Row],[ספרות בצדדים]])</f>
        <v>66</v>
      </c>
      <c r="AE398" s="1" t="str">
        <f>MID(טבלה2[[#This Row],[מספר רכב]],טבלה2[[#This Row],[ספרות בצדדים]]+1,טבלה2[[#This Row],[ספרות באמצע]])</f>
        <v>259</v>
      </c>
      <c r="AF398" s="1" t="str">
        <f>MID(טבלה2[[#This Row],[מספר רכב]],1,טבלה2[[#This Row],[ספרות בצדדים]])</f>
        <v>25</v>
      </c>
      <c r="AG398" s="1" t="str">
        <f>CONCATENATE(טבלה2[[#This Row],[חלק שמאלי]],"-",טבלה2[[#This Row],[אמצע]],"-",טבלה2[[#This Row],[חלק ימני]])</f>
        <v>25-259-66</v>
      </c>
      <c r="AH398">
        <f>IF(טבלה2[[#This Row],[מספר ספרות]]=7,3,2)</f>
        <v>3</v>
      </c>
      <c r="AI398">
        <f>IF(טבלה2[[#This Row],[מספר ספרות]]=7,2,3)</f>
        <v>2</v>
      </c>
    </row>
    <row r="399" spans="17:35" x14ac:dyDescent="0.25">
      <c r="Q399">
        <v>4910661</v>
      </c>
      <c r="R399">
        <v>588</v>
      </c>
      <c r="S399" t="s">
        <v>111</v>
      </c>
      <c r="T399" t="s">
        <v>112</v>
      </c>
      <c r="U399" t="s">
        <v>113</v>
      </c>
      <c r="W399">
        <v>2007</v>
      </c>
      <c r="X399" s="1">
        <f>2025-טבלה2[[#This Row],[שנת יצור]]</f>
        <v>18</v>
      </c>
      <c r="Y399" s="39">
        <v>45596</v>
      </c>
      <c r="Z399" s="39">
        <v>45918</v>
      </c>
      <c r="AA399" t="s">
        <v>122</v>
      </c>
      <c r="AB399" t="s">
        <v>117</v>
      </c>
      <c r="AC399" s="1">
        <f>LEN(טבלה2[[#This Row],[מספר רכב]])</f>
        <v>7</v>
      </c>
      <c r="AD399" s="1" t="str">
        <f>RIGHT(טבלה2[[#This Row],[מספר רכב]],טבלה2[[#This Row],[ספרות בצדדים]])</f>
        <v>61</v>
      </c>
      <c r="AE399" s="1" t="str">
        <f>MID(טבלה2[[#This Row],[מספר רכב]],טבלה2[[#This Row],[ספרות בצדדים]]+1,טבלה2[[#This Row],[ספרות באמצע]])</f>
        <v>106</v>
      </c>
      <c r="AF399" s="1" t="str">
        <f>MID(טבלה2[[#This Row],[מספר רכב]],1,טבלה2[[#This Row],[ספרות בצדדים]])</f>
        <v>49</v>
      </c>
      <c r="AG399" s="1" t="str">
        <f>CONCATENATE(טבלה2[[#This Row],[חלק שמאלי]],"-",טבלה2[[#This Row],[אמצע]],"-",טבלה2[[#This Row],[חלק ימני]])</f>
        <v>49-106-61</v>
      </c>
      <c r="AH399">
        <f>IF(טבלה2[[#This Row],[מספר ספרות]]=7,3,2)</f>
        <v>3</v>
      </c>
      <c r="AI399">
        <f>IF(טבלה2[[#This Row],[מספר ספרות]]=7,2,3)</f>
        <v>2</v>
      </c>
    </row>
    <row r="400" spans="17:35" x14ac:dyDescent="0.25">
      <c r="Q400">
        <v>4506079</v>
      </c>
      <c r="R400">
        <v>885</v>
      </c>
      <c r="S400" t="s">
        <v>239</v>
      </c>
      <c r="T400" t="s">
        <v>464</v>
      </c>
      <c r="U400" t="s">
        <v>136</v>
      </c>
      <c r="V400">
        <v>15</v>
      </c>
      <c r="W400">
        <v>2012</v>
      </c>
      <c r="X400" s="1">
        <f>2025-טבלה2[[#This Row],[שנת יצור]]</f>
        <v>13</v>
      </c>
      <c r="Y400" s="39">
        <v>45694</v>
      </c>
      <c r="Z400" s="39">
        <v>46039</v>
      </c>
      <c r="AA400" t="s">
        <v>367</v>
      </c>
      <c r="AB400" t="s">
        <v>416</v>
      </c>
      <c r="AC400" s="1">
        <f>LEN(טבלה2[[#This Row],[מספר רכב]])</f>
        <v>7</v>
      </c>
      <c r="AD400" s="1" t="str">
        <f>RIGHT(טבלה2[[#This Row],[מספר רכב]],טבלה2[[#This Row],[ספרות בצדדים]])</f>
        <v>79</v>
      </c>
      <c r="AE400" s="1" t="str">
        <f>MID(טבלה2[[#This Row],[מספר רכב]],טבלה2[[#This Row],[ספרות בצדדים]]+1,טבלה2[[#This Row],[ספרות באמצע]])</f>
        <v>060</v>
      </c>
      <c r="AF400" s="1" t="str">
        <f>MID(טבלה2[[#This Row],[מספר רכב]],1,טבלה2[[#This Row],[ספרות בצדדים]])</f>
        <v>45</v>
      </c>
      <c r="AG400" s="1" t="str">
        <f>CONCATENATE(טבלה2[[#This Row],[חלק שמאלי]],"-",טבלה2[[#This Row],[אמצע]],"-",טבלה2[[#This Row],[חלק ימני]])</f>
        <v>45-060-79</v>
      </c>
      <c r="AH400">
        <f>IF(טבלה2[[#This Row],[מספר ספרות]]=7,3,2)</f>
        <v>3</v>
      </c>
      <c r="AI400">
        <f>IF(טבלה2[[#This Row],[מספר ספרות]]=7,2,3)</f>
        <v>2</v>
      </c>
    </row>
    <row r="401" spans="17:35" x14ac:dyDescent="0.25">
      <c r="Q401">
        <v>1427874</v>
      </c>
      <c r="R401">
        <v>845</v>
      </c>
      <c r="S401" t="s">
        <v>226</v>
      </c>
      <c r="T401" t="s">
        <v>247</v>
      </c>
      <c r="U401" t="s">
        <v>183</v>
      </c>
      <c r="V401">
        <v>15</v>
      </c>
      <c r="W401">
        <v>2010</v>
      </c>
      <c r="X401" s="1">
        <f>2025-טבלה2[[#This Row],[שנת יצור]]</f>
        <v>15</v>
      </c>
      <c r="Y401" s="39">
        <v>45641</v>
      </c>
      <c r="Z401" s="39">
        <v>46005</v>
      </c>
      <c r="AA401" t="s">
        <v>119</v>
      </c>
      <c r="AB401" t="s">
        <v>230</v>
      </c>
      <c r="AC401" s="1">
        <f>LEN(טבלה2[[#This Row],[מספר רכב]])</f>
        <v>7</v>
      </c>
      <c r="AD401" s="1" t="str">
        <f>RIGHT(טבלה2[[#This Row],[מספר רכב]],טבלה2[[#This Row],[ספרות בצדדים]])</f>
        <v>74</v>
      </c>
      <c r="AE401" s="1" t="str">
        <f>MID(טבלה2[[#This Row],[מספר רכב]],טבלה2[[#This Row],[ספרות בצדדים]]+1,טבלה2[[#This Row],[ספרות באמצע]])</f>
        <v>278</v>
      </c>
      <c r="AF401" s="1" t="str">
        <f>MID(טבלה2[[#This Row],[מספר רכב]],1,טבלה2[[#This Row],[ספרות בצדדים]])</f>
        <v>14</v>
      </c>
      <c r="AG401" s="1" t="str">
        <f>CONCATENATE(טבלה2[[#This Row],[חלק שמאלי]],"-",טבלה2[[#This Row],[אמצע]],"-",טבלה2[[#This Row],[חלק ימני]])</f>
        <v>14-278-74</v>
      </c>
      <c r="AH401">
        <f>IF(טבלה2[[#This Row],[מספר ספרות]]=7,3,2)</f>
        <v>3</v>
      </c>
      <c r="AI401">
        <f>IF(טבלה2[[#This Row],[מספר ספרות]]=7,2,3)</f>
        <v>2</v>
      </c>
    </row>
    <row r="402" spans="17:35" x14ac:dyDescent="0.25">
      <c r="Q402">
        <v>3037714</v>
      </c>
      <c r="R402">
        <v>588</v>
      </c>
      <c r="S402" t="s">
        <v>111</v>
      </c>
      <c r="T402" t="s">
        <v>112</v>
      </c>
      <c r="U402" t="s">
        <v>113</v>
      </c>
      <c r="W402">
        <v>2006</v>
      </c>
      <c r="X402" s="1">
        <f>2025-טבלה2[[#This Row],[שנת יצור]]</f>
        <v>19</v>
      </c>
      <c r="Y402" s="39">
        <v>45598</v>
      </c>
      <c r="Z402" s="39">
        <v>45801</v>
      </c>
      <c r="AA402" t="s">
        <v>114</v>
      </c>
      <c r="AB402" t="s">
        <v>115</v>
      </c>
      <c r="AC402" s="1">
        <f>LEN(טבלה2[[#This Row],[מספר רכב]])</f>
        <v>7</v>
      </c>
      <c r="AD402" s="1" t="str">
        <f>RIGHT(טבלה2[[#This Row],[מספר רכב]],טבלה2[[#This Row],[ספרות בצדדים]])</f>
        <v>14</v>
      </c>
      <c r="AE402" s="1" t="str">
        <f>MID(טבלה2[[#This Row],[מספר רכב]],טבלה2[[#This Row],[ספרות בצדדים]]+1,טבלה2[[#This Row],[ספרות באמצע]])</f>
        <v>377</v>
      </c>
      <c r="AF402" s="1" t="str">
        <f>MID(טבלה2[[#This Row],[מספר רכב]],1,טבלה2[[#This Row],[ספרות בצדדים]])</f>
        <v>30</v>
      </c>
      <c r="AG402" s="1" t="str">
        <f>CONCATENATE(טבלה2[[#This Row],[חלק שמאלי]],"-",טבלה2[[#This Row],[אמצע]],"-",טבלה2[[#This Row],[חלק ימני]])</f>
        <v>30-377-14</v>
      </c>
      <c r="AH402">
        <f>IF(טבלה2[[#This Row],[מספר ספרות]]=7,3,2)</f>
        <v>3</v>
      </c>
      <c r="AI402">
        <f>IF(טבלה2[[#This Row],[מספר ספרות]]=7,2,3)</f>
        <v>2</v>
      </c>
    </row>
    <row r="403" spans="17:35" x14ac:dyDescent="0.25">
      <c r="Q403">
        <v>6467056</v>
      </c>
      <c r="R403">
        <v>588</v>
      </c>
      <c r="S403" t="s">
        <v>111</v>
      </c>
      <c r="T403" t="s">
        <v>112</v>
      </c>
      <c r="U403" t="s">
        <v>121</v>
      </c>
      <c r="W403">
        <v>2004</v>
      </c>
      <c r="X403" s="1">
        <f>2025-טבלה2[[#This Row],[שנת יצור]]</f>
        <v>21</v>
      </c>
      <c r="Y403" s="39">
        <v>45614</v>
      </c>
      <c r="Z403" s="39">
        <v>45818</v>
      </c>
      <c r="AA403" t="s">
        <v>118</v>
      </c>
      <c r="AB403" t="s">
        <v>115</v>
      </c>
      <c r="AC403" s="1">
        <f>LEN(טבלה2[[#This Row],[מספר רכב]])</f>
        <v>7</v>
      </c>
      <c r="AD403" s="1" t="str">
        <f>RIGHT(טבלה2[[#This Row],[מספר רכב]],טבלה2[[#This Row],[ספרות בצדדים]])</f>
        <v>56</v>
      </c>
      <c r="AE403" s="1" t="str">
        <f>MID(טבלה2[[#This Row],[מספר רכב]],טבלה2[[#This Row],[ספרות בצדדים]]+1,טבלה2[[#This Row],[ספרות באמצע]])</f>
        <v>670</v>
      </c>
      <c r="AF403" s="1" t="str">
        <f>MID(טבלה2[[#This Row],[מספר רכב]],1,טבלה2[[#This Row],[ספרות בצדדים]])</f>
        <v>64</v>
      </c>
      <c r="AG403" s="1" t="str">
        <f>CONCATENATE(טבלה2[[#This Row],[חלק שמאלי]],"-",טבלה2[[#This Row],[אמצע]],"-",טבלה2[[#This Row],[חלק ימני]])</f>
        <v>64-670-56</v>
      </c>
      <c r="AH403">
        <f>IF(טבלה2[[#This Row],[מספר ספרות]]=7,3,2)</f>
        <v>3</v>
      </c>
      <c r="AI403">
        <f>IF(טבלה2[[#This Row],[מספר ספרות]]=7,2,3)</f>
        <v>2</v>
      </c>
    </row>
    <row r="404" spans="17:35" x14ac:dyDescent="0.25">
      <c r="Q404">
        <v>5285862</v>
      </c>
      <c r="R404">
        <v>481</v>
      </c>
      <c r="S404" t="s">
        <v>165</v>
      </c>
      <c r="T404" t="s">
        <v>166</v>
      </c>
      <c r="U404" t="s">
        <v>167</v>
      </c>
      <c r="W404">
        <v>2007</v>
      </c>
      <c r="X404" s="1">
        <f>2025-טבלה2[[#This Row],[שנת יצור]]</f>
        <v>18</v>
      </c>
      <c r="Y404" s="39">
        <v>45292</v>
      </c>
      <c r="Z404" s="39">
        <v>45635</v>
      </c>
      <c r="AA404" t="s">
        <v>126</v>
      </c>
      <c r="AB404" t="s">
        <v>168</v>
      </c>
      <c r="AC404" s="1">
        <f>LEN(טבלה2[[#This Row],[מספר רכב]])</f>
        <v>7</v>
      </c>
      <c r="AD404" s="1" t="str">
        <f>RIGHT(טבלה2[[#This Row],[מספר רכב]],טבלה2[[#This Row],[ספרות בצדדים]])</f>
        <v>62</v>
      </c>
      <c r="AE404" s="1" t="str">
        <f>MID(טבלה2[[#This Row],[מספר רכב]],טבלה2[[#This Row],[ספרות בצדדים]]+1,טבלה2[[#This Row],[ספרות באמצע]])</f>
        <v>858</v>
      </c>
      <c r="AF404" s="1" t="str">
        <f>MID(טבלה2[[#This Row],[מספר רכב]],1,טבלה2[[#This Row],[ספרות בצדדים]])</f>
        <v>52</v>
      </c>
      <c r="AG404" s="1" t="str">
        <f>CONCATENATE(טבלה2[[#This Row],[חלק שמאלי]],"-",טבלה2[[#This Row],[אמצע]],"-",טבלה2[[#This Row],[חלק ימני]])</f>
        <v>52-858-62</v>
      </c>
      <c r="AH404">
        <f>IF(טבלה2[[#This Row],[מספר ספרות]]=7,3,2)</f>
        <v>3</v>
      </c>
      <c r="AI404">
        <f>IF(טבלה2[[#This Row],[מספר ספרות]]=7,2,3)</f>
        <v>2</v>
      </c>
    </row>
    <row r="405" spans="17:35" x14ac:dyDescent="0.25">
      <c r="Q405">
        <v>3718676</v>
      </c>
      <c r="R405">
        <v>253</v>
      </c>
      <c r="S405" t="s">
        <v>196</v>
      </c>
      <c r="T405" t="s">
        <v>243</v>
      </c>
      <c r="U405" t="s">
        <v>198</v>
      </c>
      <c r="V405">
        <v>15</v>
      </c>
      <c r="W405">
        <v>2011</v>
      </c>
      <c r="X405" s="1">
        <f>2025-טבלה2[[#This Row],[שנת יצור]]</f>
        <v>14</v>
      </c>
      <c r="Y405" s="39">
        <v>45707</v>
      </c>
      <c r="Z405" s="39">
        <v>46111</v>
      </c>
      <c r="AA405" t="s">
        <v>248</v>
      </c>
      <c r="AB405" t="s">
        <v>200</v>
      </c>
      <c r="AC405" s="1">
        <f>LEN(טבלה2[[#This Row],[מספר רכב]])</f>
        <v>7</v>
      </c>
      <c r="AD405" s="1" t="str">
        <f>RIGHT(טבלה2[[#This Row],[מספר רכב]],טבלה2[[#This Row],[ספרות בצדדים]])</f>
        <v>76</v>
      </c>
      <c r="AE405" s="1" t="str">
        <f>MID(טבלה2[[#This Row],[מספר רכב]],טבלה2[[#This Row],[ספרות בצדדים]]+1,טבלה2[[#This Row],[ספרות באמצע]])</f>
        <v>186</v>
      </c>
      <c r="AF405" s="1" t="str">
        <f>MID(טבלה2[[#This Row],[מספר רכב]],1,טבלה2[[#This Row],[ספרות בצדדים]])</f>
        <v>37</v>
      </c>
      <c r="AG405" s="1" t="str">
        <f>CONCATENATE(טבלה2[[#This Row],[חלק שמאלי]],"-",טבלה2[[#This Row],[אמצע]],"-",טבלה2[[#This Row],[חלק ימני]])</f>
        <v>37-186-76</v>
      </c>
      <c r="AH405">
        <f>IF(טבלה2[[#This Row],[מספר ספרות]]=7,3,2)</f>
        <v>3</v>
      </c>
      <c r="AI405">
        <f>IF(טבלה2[[#This Row],[מספר ספרות]]=7,2,3)</f>
        <v>2</v>
      </c>
    </row>
    <row r="406" spans="17:35" x14ac:dyDescent="0.25">
      <c r="Q406">
        <v>6972779</v>
      </c>
      <c r="R406">
        <v>430</v>
      </c>
      <c r="S406" t="s">
        <v>274</v>
      </c>
      <c r="T406" t="s">
        <v>465</v>
      </c>
      <c r="U406" t="s">
        <v>466</v>
      </c>
      <c r="V406">
        <v>15</v>
      </c>
      <c r="W406">
        <v>2012</v>
      </c>
      <c r="X406" s="1">
        <f>2025-טבלה2[[#This Row],[שנת יצור]]</f>
        <v>13</v>
      </c>
      <c r="Y406" s="39">
        <v>45673</v>
      </c>
      <c r="Z406" s="39">
        <v>46102</v>
      </c>
      <c r="AA406" t="s">
        <v>119</v>
      </c>
      <c r="AB406" t="s">
        <v>277</v>
      </c>
      <c r="AC406" s="1">
        <f>LEN(טבלה2[[#This Row],[מספר רכב]])</f>
        <v>7</v>
      </c>
      <c r="AD406" s="1" t="str">
        <f>RIGHT(טבלה2[[#This Row],[מספר רכב]],טבלה2[[#This Row],[ספרות בצדדים]])</f>
        <v>79</v>
      </c>
      <c r="AE406" s="1" t="str">
        <f>MID(טבלה2[[#This Row],[מספר רכב]],טבלה2[[#This Row],[ספרות בצדדים]]+1,טבלה2[[#This Row],[ספרות באמצע]])</f>
        <v>727</v>
      </c>
      <c r="AF406" s="1" t="str">
        <f>MID(טבלה2[[#This Row],[מספר רכב]],1,טבלה2[[#This Row],[ספרות בצדדים]])</f>
        <v>69</v>
      </c>
      <c r="AG406" s="1" t="str">
        <f>CONCATENATE(טבלה2[[#This Row],[חלק שמאלי]],"-",טבלה2[[#This Row],[אמצע]],"-",טבלה2[[#This Row],[חלק ימני]])</f>
        <v>69-727-79</v>
      </c>
      <c r="AH406">
        <f>IF(טבלה2[[#This Row],[מספר ספרות]]=7,3,2)</f>
        <v>3</v>
      </c>
      <c r="AI406">
        <f>IF(טבלה2[[#This Row],[מספר ספרות]]=7,2,3)</f>
        <v>2</v>
      </c>
    </row>
    <row r="407" spans="17:35" x14ac:dyDescent="0.25">
      <c r="Q407">
        <v>7043863</v>
      </c>
      <c r="R407">
        <v>588</v>
      </c>
      <c r="S407" t="s">
        <v>111</v>
      </c>
      <c r="T407" t="s">
        <v>112</v>
      </c>
      <c r="U407" t="s">
        <v>113</v>
      </c>
      <c r="V407">
        <v>15</v>
      </c>
      <c r="W407">
        <v>2008</v>
      </c>
      <c r="X407" s="1">
        <f>2025-טבלה2[[#This Row],[שנת יצור]]</f>
        <v>17</v>
      </c>
      <c r="Y407" s="39">
        <v>45452</v>
      </c>
      <c r="Z407" s="39">
        <v>45845</v>
      </c>
      <c r="AA407" t="s">
        <v>116</v>
      </c>
      <c r="AB407" t="s">
        <v>117</v>
      </c>
      <c r="AC407" s="1">
        <f>LEN(טבלה2[[#This Row],[מספר רכב]])</f>
        <v>7</v>
      </c>
      <c r="AD407" s="1" t="str">
        <f>RIGHT(טבלה2[[#This Row],[מספר רכב]],טבלה2[[#This Row],[ספרות בצדדים]])</f>
        <v>63</v>
      </c>
      <c r="AE407" s="1" t="str">
        <f>MID(טבלה2[[#This Row],[מספר רכב]],טבלה2[[#This Row],[ספרות בצדדים]]+1,טבלה2[[#This Row],[ספרות באמצע]])</f>
        <v>438</v>
      </c>
      <c r="AF407" s="1" t="str">
        <f>MID(טבלה2[[#This Row],[מספר רכב]],1,טבלה2[[#This Row],[ספרות בצדדים]])</f>
        <v>70</v>
      </c>
      <c r="AG407" s="1" t="str">
        <f>CONCATENATE(טבלה2[[#This Row],[חלק שמאלי]],"-",טבלה2[[#This Row],[אמצע]],"-",טבלה2[[#This Row],[חלק ימני]])</f>
        <v>70-438-63</v>
      </c>
      <c r="AH407">
        <f>IF(טבלה2[[#This Row],[מספר ספרות]]=7,3,2)</f>
        <v>3</v>
      </c>
      <c r="AI407">
        <f>IF(טבלה2[[#This Row],[מספר ספרות]]=7,2,3)</f>
        <v>2</v>
      </c>
    </row>
    <row r="408" spans="17:35" x14ac:dyDescent="0.25">
      <c r="Q408">
        <v>4769863</v>
      </c>
      <c r="R408">
        <v>734</v>
      </c>
      <c r="S408" t="s">
        <v>139</v>
      </c>
      <c r="T408" t="s">
        <v>207</v>
      </c>
      <c r="U408" t="s">
        <v>266</v>
      </c>
      <c r="W408">
        <v>2008</v>
      </c>
      <c r="X408" s="1">
        <f>2025-טבלה2[[#This Row],[שנת יצור]]</f>
        <v>17</v>
      </c>
      <c r="Y408" s="39">
        <v>45722</v>
      </c>
      <c r="Z408" s="39">
        <v>45807</v>
      </c>
      <c r="AA408" t="s">
        <v>184</v>
      </c>
      <c r="AB408" t="s">
        <v>141</v>
      </c>
      <c r="AC408" s="1">
        <f>LEN(טבלה2[[#This Row],[מספר רכב]])</f>
        <v>7</v>
      </c>
      <c r="AD408" s="1" t="str">
        <f>RIGHT(טבלה2[[#This Row],[מספר רכב]],טבלה2[[#This Row],[ספרות בצדדים]])</f>
        <v>63</v>
      </c>
      <c r="AE408" s="1" t="str">
        <f>MID(טבלה2[[#This Row],[מספר רכב]],טבלה2[[#This Row],[ספרות בצדדים]]+1,טבלה2[[#This Row],[ספרות באמצע]])</f>
        <v>698</v>
      </c>
      <c r="AF408" s="1" t="str">
        <f>MID(טבלה2[[#This Row],[מספר רכב]],1,טבלה2[[#This Row],[ספרות בצדדים]])</f>
        <v>47</v>
      </c>
      <c r="AG408" s="1" t="str">
        <f>CONCATENATE(טבלה2[[#This Row],[חלק שמאלי]],"-",טבלה2[[#This Row],[אמצע]],"-",טבלה2[[#This Row],[חלק ימני]])</f>
        <v>47-698-63</v>
      </c>
      <c r="AH408">
        <f>IF(טבלה2[[#This Row],[מספר ספרות]]=7,3,2)</f>
        <v>3</v>
      </c>
      <c r="AI408">
        <f>IF(טבלה2[[#This Row],[מספר ספרות]]=7,2,3)</f>
        <v>2</v>
      </c>
    </row>
    <row r="409" spans="17:35" x14ac:dyDescent="0.25">
      <c r="Q409">
        <v>80245701</v>
      </c>
      <c r="R409">
        <v>941</v>
      </c>
      <c r="S409" t="s">
        <v>467</v>
      </c>
      <c r="T409" t="s">
        <v>468</v>
      </c>
      <c r="U409" t="s">
        <v>469</v>
      </c>
      <c r="V409">
        <v>15</v>
      </c>
      <c r="W409">
        <v>2019</v>
      </c>
      <c r="X409" s="1">
        <f>2025-טבלה2[[#This Row],[שנת יצור]]</f>
        <v>6</v>
      </c>
      <c r="Y409" s="39">
        <v>45784</v>
      </c>
      <c r="Z409" s="39">
        <v>46182</v>
      </c>
      <c r="AA409" t="s">
        <v>119</v>
      </c>
      <c r="AB409" t="s">
        <v>470</v>
      </c>
      <c r="AC409" s="1">
        <f>LEN(טבלה2[[#This Row],[מספר רכב]])</f>
        <v>8</v>
      </c>
      <c r="AD409" s="1" t="str">
        <f>RIGHT(טבלה2[[#This Row],[מספר רכב]],טבלה2[[#This Row],[ספרות בצדדים]])</f>
        <v>701</v>
      </c>
      <c r="AE409" s="1" t="str">
        <f>MID(טבלה2[[#This Row],[מספר רכב]],טבלה2[[#This Row],[ספרות בצדדים]]+1,טבלה2[[#This Row],[ספרות באמצע]])</f>
        <v>45</v>
      </c>
      <c r="AF409" s="1" t="str">
        <f>MID(טבלה2[[#This Row],[מספר רכב]],1,טבלה2[[#This Row],[ספרות בצדדים]])</f>
        <v>802</v>
      </c>
      <c r="AG409" s="1" t="str">
        <f>CONCATENATE(טבלה2[[#This Row],[חלק שמאלי]],"-",טבלה2[[#This Row],[אמצע]],"-",טבלה2[[#This Row],[חלק ימני]])</f>
        <v>802-45-701</v>
      </c>
      <c r="AH409">
        <f>IF(טבלה2[[#This Row],[מספר ספרות]]=7,3,2)</f>
        <v>2</v>
      </c>
      <c r="AI409">
        <f>IF(טבלה2[[#This Row],[מספר ספרות]]=7,2,3)</f>
        <v>3</v>
      </c>
    </row>
    <row r="410" spans="17:35" x14ac:dyDescent="0.25">
      <c r="Q410">
        <v>2052362</v>
      </c>
      <c r="R410">
        <v>715</v>
      </c>
      <c r="S410" t="s">
        <v>169</v>
      </c>
      <c r="T410" t="s">
        <v>427</v>
      </c>
      <c r="U410" t="s">
        <v>428</v>
      </c>
      <c r="W410">
        <v>2007</v>
      </c>
      <c r="X410" s="1">
        <f>2025-טבלה2[[#This Row],[שנת יצור]]</f>
        <v>18</v>
      </c>
      <c r="Y410" s="39">
        <v>45726</v>
      </c>
      <c r="Z410" s="39">
        <v>45953</v>
      </c>
      <c r="AA410" t="s">
        <v>133</v>
      </c>
      <c r="AB410" t="s">
        <v>172</v>
      </c>
      <c r="AC410" s="1">
        <f>LEN(טבלה2[[#This Row],[מספר רכב]])</f>
        <v>7</v>
      </c>
      <c r="AD410" s="1" t="str">
        <f>RIGHT(טבלה2[[#This Row],[מספר רכב]],טבלה2[[#This Row],[ספרות בצדדים]])</f>
        <v>62</v>
      </c>
      <c r="AE410" s="1" t="str">
        <f>MID(טבלה2[[#This Row],[מספר רכב]],טבלה2[[#This Row],[ספרות בצדדים]]+1,טבלה2[[#This Row],[ספרות באמצע]])</f>
        <v>523</v>
      </c>
      <c r="AF410" s="1" t="str">
        <f>MID(טבלה2[[#This Row],[מספר רכב]],1,טבלה2[[#This Row],[ספרות בצדדים]])</f>
        <v>20</v>
      </c>
      <c r="AG410" s="1" t="str">
        <f>CONCATENATE(טבלה2[[#This Row],[חלק שמאלי]],"-",טבלה2[[#This Row],[אמצע]],"-",טבלה2[[#This Row],[חלק ימני]])</f>
        <v>20-523-62</v>
      </c>
      <c r="AH410">
        <f>IF(טבלה2[[#This Row],[מספר ספרות]]=7,3,2)</f>
        <v>3</v>
      </c>
      <c r="AI410">
        <f>IF(טבלה2[[#This Row],[מספר ספרות]]=7,2,3)</f>
        <v>2</v>
      </c>
    </row>
    <row r="411" spans="17:35" x14ac:dyDescent="0.25">
      <c r="Q411">
        <v>8313566</v>
      </c>
      <c r="R411">
        <v>672</v>
      </c>
      <c r="S411" t="s">
        <v>255</v>
      </c>
      <c r="T411" t="s">
        <v>256</v>
      </c>
      <c r="U411" t="s">
        <v>276</v>
      </c>
      <c r="V411">
        <v>14</v>
      </c>
      <c r="W411">
        <v>2008</v>
      </c>
      <c r="X411" s="1">
        <f>2025-טבלה2[[#This Row],[שנת יצור]]</f>
        <v>17</v>
      </c>
      <c r="Y411" s="39">
        <v>45263</v>
      </c>
      <c r="Z411" s="39">
        <v>45629</v>
      </c>
      <c r="AA411" t="s">
        <v>133</v>
      </c>
      <c r="AB411" t="s">
        <v>257</v>
      </c>
      <c r="AC411" s="1">
        <f>LEN(טבלה2[[#This Row],[מספר רכב]])</f>
        <v>7</v>
      </c>
      <c r="AD411" s="1" t="str">
        <f>RIGHT(טבלה2[[#This Row],[מספר רכב]],טבלה2[[#This Row],[ספרות בצדדים]])</f>
        <v>66</v>
      </c>
      <c r="AE411" s="1" t="str">
        <f>MID(טבלה2[[#This Row],[מספר רכב]],טבלה2[[#This Row],[ספרות בצדדים]]+1,טבלה2[[#This Row],[ספרות באמצע]])</f>
        <v>135</v>
      </c>
      <c r="AF411" s="1" t="str">
        <f>MID(טבלה2[[#This Row],[מספר רכב]],1,טבלה2[[#This Row],[ספרות בצדדים]])</f>
        <v>83</v>
      </c>
      <c r="AG411" s="1" t="str">
        <f>CONCATENATE(טבלה2[[#This Row],[חלק שמאלי]],"-",טבלה2[[#This Row],[אמצע]],"-",טבלה2[[#This Row],[חלק ימני]])</f>
        <v>83-135-66</v>
      </c>
      <c r="AH411">
        <f>IF(טבלה2[[#This Row],[מספר ספרות]]=7,3,2)</f>
        <v>3</v>
      </c>
      <c r="AI411">
        <f>IF(טבלה2[[#This Row],[מספר ספרות]]=7,2,3)</f>
        <v>2</v>
      </c>
    </row>
    <row r="412" spans="17:35" x14ac:dyDescent="0.25">
      <c r="Q412">
        <v>1883461</v>
      </c>
      <c r="R412">
        <v>588</v>
      </c>
      <c r="S412" t="s">
        <v>111</v>
      </c>
      <c r="T412" t="s">
        <v>112</v>
      </c>
      <c r="U412" t="s">
        <v>113</v>
      </c>
      <c r="W412">
        <v>2007</v>
      </c>
      <c r="X412" s="1">
        <f>2025-טבלה2[[#This Row],[שנת יצור]]</f>
        <v>18</v>
      </c>
      <c r="Y412" s="39">
        <v>45625</v>
      </c>
      <c r="Z412" s="39">
        <v>45806</v>
      </c>
      <c r="AA412" t="s">
        <v>118</v>
      </c>
      <c r="AB412" t="s">
        <v>117</v>
      </c>
      <c r="AC412" s="1">
        <f>LEN(טבלה2[[#This Row],[מספר רכב]])</f>
        <v>7</v>
      </c>
      <c r="AD412" s="1" t="str">
        <f>RIGHT(טבלה2[[#This Row],[מספר רכב]],טבלה2[[#This Row],[ספרות בצדדים]])</f>
        <v>61</v>
      </c>
      <c r="AE412" s="1" t="str">
        <f>MID(טבלה2[[#This Row],[מספר רכב]],טבלה2[[#This Row],[ספרות בצדדים]]+1,טבלה2[[#This Row],[ספרות באמצע]])</f>
        <v>834</v>
      </c>
      <c r="AF412" s="1" t="str">
        <f>MID(טבלה2[[#This Row],[מספר רכב]],1,טבלה2[[#This Row],[ספרות בצדדים]])</f>
        <v>18</v>
      </c>
      <c r="AG412" s="1" t="str">
        <f>CONCATENATE(טבלה2[[#This Row],[חלק שמאלי]],"-",טבלה2[[#This Row],[אמצע]],"-",טבלה2[[#This Row],[חלק ימני]])</f>
        <v>18-834-61</v>
      </c>
      <c r="AH412">
        <f>IF(טבלה2[[#This Row],[מספר ספרות]]=7,3,2)</f>
        <v>3</v>
      </c>
      <c r="AI412">
        <f>IF(טבלה2[[#This Row],[מספר ספרות]]=7,2,3)</f>
        <v>2</v>
      </c>
    </row>
    <row r="413" spans="17:35" x14ac:dyDescent="0.25">
      <c r="Q413">
        <v>4157151</v>
      </c>
      <c r="R413">
        <v>588</v>
      </c>
      <c r="S413" t="s">
        <v>111</v>
      </c>
      <c r="T413" t="s">
        <v>135</v>
      </c>
      <c r="U413" t="s">
        <v>136</v>
      </c>
      <c r="W413">
        <v>2003</v>
      </c>
      <c r="X413" s="1">
        <f>2025-טבלה2[[#This Row],[שנת יצור]]</f>
        <v>22</v>
      </c>
      <c r="Y413" s="39">
        <v>45750</v>
      </c>
      <c r="Z413" s="39">
        <v>45926</v>
      </c>
      <c r="AA413" t="s">
        <v>116</v>
      </c>
      <c r="AB413" t="s">
        <v>137</v>
      </c>
      <c r="AC413" s="1">
        <f>LEN(טבלה2[[#This Row],[מספר רכב]])</f>
        <v>7</v>
      </c>
      <c r="AD413" s="1" t="str">
        <f>RIGHT(טבלה2[[#This Row],[מספר רכב]],טבלה2[[#This Row],[ספרות בצדדים]])</f>
        <v>51</v>
      </c>
      <c r="AE413" s="1" t="str">
        <f>MID(טבלה2[[#This Row],[מספר רכב]],טבלה2[[#This Row],[ספרות בצדדים]]+1,טבלה2[[#This Row],[ספרות באמצע]])</f>
        <v>571</v>
      </c>
      <c r="AF413" s="1" t="str">
        <f>MID(טבלה2[[#This Row],[מספר רכב]],1,טבלה2[[#This Row],[ספרות בצדדים]])</f>
        <v>41</v>
      </c>
      <c r="AG413" s="1" t="str">
        <f>CONCATENATE(טבלה2[[#This Row],[חלק שמאלי]],"-",טבלה2[[#This Row],[אמצע]],"-",טבלה2[[#This Row],[חלק ימני]])</f>
        <v>41-571-51</v>
      </c>
      <c r="AH413">
        <f>IF(טבלה2[[#This Row],[מספר ספרות]]=7,3,2)</f>
        <v>3</v>
      </c>
      <c r="AI413">
        <f>IF(טבלה2[[#This Row],[מספר ספרות]]=7,2,3)</f>
        <v>2</v>
      </c>
    </row>
    <row r="414" spans="17:35" x14ac:dyDescent="0.25">
      <c r="Q414">
        <v>6465276</v>
      </c>
      <c r="R414">
        <v>727</v>
      </c>
      <c r="S414" t="s">
        <v>384</v>
      </c>
      <c r="T414" t="s">
        <v>471</v>
      </c>
      <c r="U414" t="s">
        <v>220</v>
      </c>
      <c r="V414">
        <v>15</v>
      </c>
      <c r="W414">
        <v>2012</v>
      </c>
      <c r="X414" s="1">
        <f>2025-טבלה2[[#This Row],[שנת יצור]]</f>
        <v>13</v>
      </c>
      <c r="Y414" s="39">
        <v>45726</v>
      </c>
      <c r="Z414" s="39">
        <v>46071</v>
      </c>
      <c r="AA414" t="s">
        <v>133</v>
      </c>
      <c r="AB414" t="s">
        <v>386</v>
      </c>
      <c r="AC414" s="1">
        <f>LEN(טבלה2[[#This Row],[מספר רכב]])</f>
        <v>7</v>
      </c>
      <c r="AD414" s="1" t="str">
        <f>RIGHT(טבלה2[[#This Row],[מספר רכב]],טבלה2[[#This Row],[ספרות בצדדים]])</f>
        <v>76</v>
      </c>
      <c r="AE414" s="1" t="str">
        <f>MID(טבלה2[[#This Row],[מספר רכב]],טבלה2[[#This Row],[ספרות בצדדים]]+1,טבלה2[[#This Row],[ספרות באמצע]])</f>
        <v>652</v>
      </c>
      <c r="AF414" s="1" t="str">
        <f>MID(טבלה2[[#This Row],[מספר רכב]],1,טבלה2[[#This Row],[ספרות בצדדים]])</f>
        <v>64</v>
      </c>
      <c r="AG414" s="1" t="str">
        <f>CONCATENATE(טבלה2[[#This Row],[חלק שמאלי]],"-",טבלה2[[#This Row],[אמצע]],"-",טבלה2[[#This Row],[חלק ימני]])</f>
        <v>64-652-76</v>
      </c>
      <c r="AH414">
        <f>IF(טבלה2[[#This Row],[מספר ספרות]]=7,3,2)</f>
        <v>3</v>
      </c>
      <c r="AI414">
        <f>IF(טבלה2[[#This Row],[מספר ספרות]]=7,2,3)</f>
        <v>2</v>
      </c>
    </row>
    <row r="415" spans="17:35" x14ac:dyDescent="0.25">
      <c r="Q415">
        <v>3537772</v>
      </c>
      <c r="R415">
        <v>751</v>
      </c>
      <c r="S415" t="s">
        <v>231</v>
      </c>
      <c r="T415" t="s">
        <v>472</v>
      </c>
      <c r="U415" t="s">
        <v>215</v>
      </c>
      <c r="V415">
        <v>15</v>
      </c>
      <c r="W415">
        <v>2010</v>
      </c>
      <c r="X415" s="1">
        <f>2025-טבלה2[[#This Row],[שנת יצור]]</f>
        <v>15</v>
      </c>
      <c r="Y415" s="39">
        <v>45452</v>
      </c>
      <c r="Z415" s="39">
        <v>45799</v>
      </c>
      <c r="AA415" t="s">
        <v>233</v>
      </c>
      <c r="AB415" t="s">
        <v>473</v>
      </c>
      <c r="AC415" s="1">
        <f>LEN(טבלה2[[#This Row],[מספר רכב]])</f>
        <v>7</v>
      </c>
      <c r="AD415" s="1" t="str">
        <f>RIGHT(טבלה2[[#This Row],[מספר רכב]],טבלה2[[#This Row],[ספרות בצדדים]])</f>
        <v>72</v>
      </c>
      <c r="AE415" s="1" t="str">
        <f>MID(טבלה2[[#This Row],[מספר רכב]],טבלה2[[#This Row],[ספרות בצדדים]]+1,טבלה2[[#This Row],[ספרות באמצע]])</f>
        <v>377</v>
      </c>
      <c r="AF415" s="1" t="str">
        <f>MID(טבלה2[[#This Row],[מספר רכב]],1,טבלה2[[#This Row],[ספרות בצדדים]])</f>
        <v>35</v>
      </c>
      <c r="AG415" s="1" t="str">
        <f>CONCATENATE(טבלה2[[#This Row],[חלק שמאלי]],"-",טבלה2[[#This Row],[אמצע]],"-",טבלה2[[#This Row],[חלק ימני]])</f>
        <v>35-377-72</v>
      </c>
      <c r="AH415">
        <f>IF(טבלה2[[#This Row],[מספר ספרות]]=7,3,2)</f>
        <v>3</v>
      </c>
      <c r="AI415">
        <f>IF(טבלה2[[#This Row],[מספר ספרות]]=7,2,3)</f>
        <v>2</v>
      </c>
    </row>
    <row r="416" spans="17:35" x14ac:dyDescent="0.25">
      <c r="Q416">
        <v>4980661</v>
      </c>
      <c r="R416">
        <v>588</v>
      </c>
      <c r="S416" t="s">
        <v>111</v>
      </c>
      <c r="T416" t="s">
        <v>112</v>
      </c>
      <c r="U416" t="s">
        <v>113</v>
      </c>
      <c r="W416">
        <v>2007</v>
      </c>
      <c r="X416" s="1">
        <f>2025-טבלה2[[#This Row],[שנת יצור]]</f>
        <v>18</v>
      </c>
      <c r="Y416" s="39">
        <v>45557</v>
      </c>
      <c r="Z416" s="39">
        <v>45925</v>
      </c>
      <c r="AA416" t="s">
        <v>116</v>
      </c>
      <c r="AB416" t="s">
        <v>117</v>
      </c>
      <c r="AC416" s="1">
        <f>LEN(טבלה2[[#This Row],[מספר רכב]])</f>
        <v>7</v>
      </c>
      <c r="AD416" s="1" t="str">
        <f>RIGHT(טבלה2[[#This Row],[מספר רכב]],טבלה2[[#This Row],[ספרות בצדדים]])</f>
        <v>61</v>
      </c>
      <c r="AE416" s="1" t="str">
        <f>MID(טבלה2[[#This Row],[מספר רכב]],טבלה2[[#This Row],[ספרות בצדדים]]+1,טבלה2[[#This Row],[ספרות באמצע]])</f>
        <v>806</v>
      </c>
      <c r="AF416" s="1" t="str">
        <f>MID(טבלה2[[#This Row],[מספר רכב]],1,טבלה2[[#This Row],[ספרות בצדדים]])</f>
        <v>49</v>
      </c>
      <c r="AG416" s="1" t="str">
        <f>CONCATENATE(טבלה2[[#This Row],[חלק שמאלי]],"-",טבלה2[[#This Row],[אמצע]],"-",טבלה2[[#This Row],[חלק ימני]])</f>
        <v>49-806-61</v>
      </c>
      <c r="AH416">
        <f>IF(טבלה2[[#This Row],[מספר ספרות]]=7,3,2)</f>
        <v>3</v>
      </c>
      <c r="AI416">
        <f>IF(טבלה2[[#This Row],[מספר ספרות]]=7,2,3)</f>
        <v>2</v>
      </c>
    </row>
    <row r="417" spans="17:35" x14ac:dyDescent="0.25">
      <c r="Q417">
        <v>1597164</v>
      </c>
      <c r="R417">
        <v>734</v>
      </c>
      <c r="S417" t="s">
        <v>139</v>
      </c>
      <c r="T417" t="s">
        <v>207</v>
      </c>
      <c r="U417" t="s">
        <v>208</v>
      </c>
      <c r="W417">
        <v>2008</v>
      </c>
      <c r="X417" s="1">
        <f>2025-טבלה2[[#This Row],[שנת יצור]]</f>
        <v>17</v>
      </c>
      <c r="Y417" s="39">
        <v>45160</v>
      </c>
      <c r="Z417" s="39">
        <v>45522</v>
      </c>
      <c r="AA417" t="s">
        <v>218</v>
      </c>
      <c r="AB417" t="s">
        <v>141</v>
      </c>
      <c r="AC417" s="1">
        <f>LEN(טבלה2[[#This Row],[מספר רכב]])</f>
        <v>7</v>
      </c>
      <c r="AD417" s="1" t="str">
        <f>RIGHT(טבלה2[[#This Row],[מספר רכב]],טבלה2[[#This Row],[ספרות בצדדים]])</f>
        <v>64</v>
      </c>
      <c r="AE417" s="1" t="str">
        <f>MID(טבלה2[[#This Row],[מספר רכב]],טבלה2[[#This Row],[ספרות בצדדים]]+1,טבלה2[[#This Row],[ספרות באמצע]])</f>
        <v>971</v>
      </c>
      <c r="AF417" s="1" t="str">
        <f>MID(טבלה2[[#This Row],[מספר רכב]],1,טבלה2[[#This Row],[ספרות בצדדים]])</f>
        <v>15</v>
      </c>
      <c r="AG417" s="1" t="str">
        <f>CONCATENATE(טבלה2[[#This Row],[חלק שמאלי]],"-",טבלה2[[#This Row],[אמצע]],"-",טבלה2[[#This Row],[חלק ימני]])</f>
        <v>15-971-64</v>
      </c>
      <c r="AH417">
        <f>IF(טבלה2[[#This Row],[מספר ספרות]]=7,3,2)</f>
        <v>3</v>
      </c>
      <c r="AI417">
        <f>IF(טבלה2[[#This Row],[מספר ספרות]]=7,2,3)</f>
        <v>2</v>
      </c>
    </row>
    <row r="418" spans="17:35" x14ac:dyDescent="0.25">
      <c r="Q418">
        <v>3025656</v>
      </c>
      <c r="R418">
        <v>839</v>
      </c>
      <c r="S418" t="s">
        <v>244</v>
      </c>
      <c r="T418" t="s">
        <v>280</v>
      </c>
      <c r="U418" t="s">
        <v>158</v>
      </c>
      <c r="W418">
        <v>2004</v>
      </c>
      <c r="X418" s="1">
        <f>2025-טבלה2[[#This Row],[שנת יצור]]</f>
        <v>21</v>
      </c>
      <c r="Y418" s="39">
        <v>45187</v>
      </c>
      <c r="Z418" s="39">
        <v>45534</v>
      </c>
      <c r="AA418" t="s">
        <v>133</v>
      </c>
      <c r="AB418" t="s">
        <v>127</v>
      </c>
      <c r="AC418" s="1">
        <f>LEN(טבלה2[[#This Row],[מספר רכב]])</f>
        <v>7</v>
      </c>
      <c r="AD418" s="1" t="str">
        <f>RIGHT(טבלה2[[#This Row],[מספר רכב]],טבלה2[[#This Row],[ספרות בצדדים]])</f>
        <v>56</v>
      </c>
      <c r="AE418" s="1" t="str">
        <f>MID(טבלה2[[#This Row],[מספר רכב]],טבלה2[[#This Row],[ספרות בצדדים]]+1,טבלה2[[#This Row],[ספרות באמצע]])</f>
        <v>256</v>
      </c>
      <c r="AF418" s="1" t="str">
        <f>MID(טבלה2[[#This Row],[מספר רכב]],1,טבלה2[[#This Row],[ספרות בצדדים]])</f>
        <v>30</v>
      </c>
      <c r="AG418" s="1" t="str">
        <f>CONCATENATE(טבלה2[[#This Row],[חלק שמאלי]],"-",טבלה2[[#This Row],[אמצע]],"-",טבלה2[[#This Row],[חלק ימני]])</f>
        <v>30-256-56</v>
      </c>
      <c r="AH418">
        <f>IF(טבלה2[[#This Row],[מספר ספרות]]=7,3,2)</f>
        <v>3</v>
      </c>
      <c r="AI418">
        <f>IF(טבלה2[[#This Row],[מספר ספרות]]=7,2,3)</f>
        <v>2</v>
      </c>
    </row>
    <row r="419" spans="17:35" x14ac:dyDescent="0.25">
      <c r="Q419">
        <v>3668914</v>
      </c>
      <c r="R419">
        <v>413</v>
      </c>
      <c r="S419" t="s">
        <v>123</v>
      </c>
      <c r="T419" t="s">
        <v>179</v>
      </c>
      <c r="U419" t="s">
        <v>158</v>
      </c>
      <c r="W419">
        <v>2006</v>
      </c>
      <c r="X419" s="1">
        <f>2025-טבלה2[[#This Row],[שנת יצור]]</f>
        <v>19</v>
      </c>
      <c r="Y419" s="39">
        <v>45094</v>
      </c>
      <c r="Z419" s="39">
        <v>45456</v>
      </c>
      <c r="AA419" t="s">
        <v>133</v>
      </c>
      <c r="AB419" t="s">
        <v>127</v>
      </c>
      <c r="AC419" s="1">
        <f>LEN(טבלה2[[#This Row],[מספר רכב]])</f>
        <v>7</v>
      </c>
      <c r="AD419" s="1" t="str">
        <f>RIGHT(טבלה2[[#This Row],[מספר רכב]],טבלה2[[#This Row],[ספרות בצדדים]])</f>
        <v>14</v>
      </c>
      <c r="AE419" s="1" t="str">
        <f>MID(טבלה2[[#This Row],[מספר רכב]],טבלה2[[#This Row],[ספרות בצדדים]]+1,טבלה2[[#This Row],[ספרות באמצע]])</f>
        <v>689</v>
      </c>
      <c r="AF419" s="1" t="str">
        <f>MID(טבלה2[[#This Row],[מספר רכב]],1,טבלה2[[#This Row],[ספרות בצדדים]])</f>
        <v>36</v>
      </c>
      <c r="AG419" s="1" t="str">
        <f>CONCATENATE(טבלה2[[#This Row],[חלק שמאלי]],"-",טבלה2[[#This Row],[אמצע]],"-",טבלה2[[#This Row],[חלק ימני]])</f>
        <v>36-689-14</v>
      </c>
      <c r="AH419">
        <f>IF(טבלה2[[#This Row],[מספר ספרות]]=7,3,2)</f>
        <v>3</v>
      </c>
      <c r="AI419">
        <f>IF(טבלה2[[#This Row],[מספר ספרות]]=7,2,3)</f>
        <v>2</v>
      </c>
    </row>
    <row r="420" spans="17:35" x14ac:dyDescent="0.25">
      <c r="Q420">
        <v>1136167</v>
      </c>
      <c r="R420">
        <v>177</v>
      </c>
      <c r="S420" t="s">
        <v>474</v>
      </c>
      <c r="T420" t="s">
        <v>475</v>
      </c>
      <c r="U420" t="s">
        <v>476</v>
      </c>
      <c r="V420">
        <v>15</v>
      </c>
      <c r="W420">
        <v>2009</v>
      </c>
      <c r="X420" s="1">
        <f>2025-טבלה2[[#This Row],[שנת יצור]]</f>
        <v>16</v>
      </c>
      <c r="Y420" s="39">
        <v>45454</v>
      </c>
      <c r="Z420" s="39">
        <v>45802</v>
      </c>
      <c r="AA420" t="s">
        <v>119</v>
      </c>
      <c r="AB420" t="s">
        <v>477</v>
      </c>
      <c r="AC420" s="1">
        <f>LEN(טבלה2[[#This Row],[מספר רכב]])</f>
        <v>7</v>
      </c>
      <c r="AD420" s="1" t="str">
        <f>RIGHT(טבלה2[[#This Row],[מספר רכב]],טבלה2[[#This Row],[ספרות בצדדים]])</f>
        <v>67</v>
      </c>
      <c r="AE420" s="1" t="str">
        <f>MID(טבלה2[[#This Row],[מספר רכב]],טבלה2[[#This Row],[ספרות בצדדים]]+1,טבלה2[[#This Row],[ספרות באמצע]])</f>
        <v>361</v>
      </c>
      <c r="AF420" s="1" t="str">
        <f>MID(טבלה2[[#This Row],[מספר רכב]],1,טבלה2[[#This Row],[ספרות בצדדים]])</f>
        <v>11</v>
      </c>
      <c r="AG420" s="1" t="str">
        <f>CONCATENATE(טבלה2[[#This Row],[חלק שמאלי]],"-",טבלה2[[#This Row],[אמצע]],"-",טבלה2[[#This Row],[חלק ימני]])</f>
        <v>11-361-67</v>
      </c>
      <c r="AH420">
        <f>IF(טבלה2[[#This Row],[מספר ספרות]]=7,3,2)</f>
        <v>3</v>
      </c>
      <c r="AI420">
        <f>IF(טבלה2[[#This Row],[מספר ספרות]]=7,2,3)</f>
        <v>2</v>
      </c>
    </row>
    <row r="421" spans="17:35" x14ac:dyDescent="0.25">
      <c r="Q421">
        <v>6652668</v>
      </c>
      <c r="R421">
        <v>730</v>
      </c>
      <c r="S421" t="s">
        <v>421</v>
      </c>
      <c r="T421" t="s">
        <v>242</v>
      </c>
      <c r="U421" t="s">
        <v>208</v>
      </c>
      <c r="V421">
        <v>15</v>
      </c>
      <c r="W421">
        <v>2009</v>
      </c>
      <c r="X421" s="1">
        <f>2025-טבלה2[[#This Row],[שנת יצור]]</f>
        <v>16</v>
      </c>
      <c r="Y421" s="39">
        <v>45699</v>
      </c>
      <c r="Z421" s="39">
        <v>46011</v>
      </c>
      <c r="AA421" t="s">
        <v>116</v>
      </c>
      <c r="AB421" t="s">
        <v>141</v>
      </c>
      <c r="AC421" s="1">
        <f>LEN(טבלה2[[#This Row],[מספר רכב]])</f>
        <v>7</v>
      </c>
      <c r="AD421" s="1" t="str">
        <f>RIGHT(טבלה2[[#This Row],[מספר רכב]],טבלה2[[#This Row],[ספרות בצדדים]])</f>
        <v>68</v>
      </c>
      <c r="AE421" s="1" t="str">
        <f>MID(טבלה2[[#This Row],[מספר רכב]],טבלה2[[#This Row],[ספרות בצדדים]]+1,טבלה2[[#This Row],[ספרות באמצע]])</f>
        <v>526</v>
      </c>
      <c r="AF421" s="1" t="str">
        <f>MID(טבלה2[[#This Row],[מספר רכב]],1,טבלה2[[#This Row],[ספרות בצדדים]])</f>
        <v>66</v>
      </c>
      <c r="AG421" s="1" t="str">
        <f>CONCATENATE(טבלה2[[#This Row],[חלק שמאלי]],"-",טבלה2[[#This Row],[אמצע]],"-",טבלה2[[#This Row],[חלק ימני]])</f>
        <v>66-526-68</v>
      </c>
      <c r="AH421">
        <f>IF(טבלה2[[#This Row],[מספר ספרות]]=7,3,2)</f>
        <v>3</v>
      </c>
      <c r="AI421">
        <f>IF(טבלה2[[#This Row],[מספר ספרות]]=7,2,3)</f>
        <v>2</v>
      </c>
    </row>
    <row r="422" spans="17:35" x14ac:dyDescent="0.25">
      <c r="Q422">
        <v>8432662</v>
      </c>
      <c r="R422">
        <v>481</v>
      </c>
      <c r="S422" t="s">
        <v>165</v>
      </c>
      <c r="T422" t="s">
        <v>166</v>
      </c>
      <c r="U422" t="s">
        <v>167</v>
      </c>
      <c r="V422">
        <v>15</v>
      </c>
      <c r="W422">
        <v>2007</v>
      </c>
      <c r="X422" s="1">
        <f>2025-טבלה2[[#This Row],[שנת יצור]]</f>
        <v>18</v>
      </c>
      <c r="Y422" s="39">
        <v>45346</v>
      </c>
      <c r="Z422" s="39">
        <v>45680</v>
      </c>
      <c r="AA422" t="s">
        <v>119</v>
      </c>
      <c r="AB422" t="s">
        <v>168</v>
      </c>
      <c r="AC422" s="1">
        <f>LEN(טבלה2[[#This Row],[מספר רכב]])</f>
        <v>7</v>
      </c>
      <c r="AD422" s="1" t="str">
        <f>RIGHT(טבלה2[[#This Row],[מספר רכב]],טבלה2[[#This Row],[ספרות בצדדים]])</f>
        <v>62</v>
      </c>
      <c r="AE422" s="1" t="str">
        <f>MID(טבלה2[[#This Row],[מספר רכב]],טבלה2[[#This Row],[ספרות בצדדים]]+1,טבלה2[[#This Row],[ספרות באמצע]])</f>
        <v>326</v>
      </c>
      <c r="AF422" s="1" t="str">
        <f>MID(טבלה2[[#This Row],[מספר רכב]],1,טבלה2[[#This Row],[ספרות בצדדים]])</f>
        <v>84</v>
      </c>
      <c r="AG422" s="1" t="str">
        <f>CONCATENATE(טבלה2[[#This Row],[חלק שמאלי]],"-",טבלה2[[#This Row],[אמצע]],"-",טבלה2[[#This Row],[חלק ימני]])</f>
        <v>84-326-62</v>
      </c>
      <c r="AH422">
        <f>IF(טבלה2[[#This Row],[מספר ספרות]]=7,3,2)</f>
        <v>3</v>
      </c>
      <c r="AI422">
        <f>IF(טבלה2[[#This Row],[מספר ספרות]]=7,2,3)</f>
        <v>2</v>
      </c>
    </row>
    <row r="423" spans="17:35" x14ac:dyDescent="0.25">
      <c r="Q423">
        <v>8030558</v>
      </c>
      <c r="R423">
        <v>413</v>
      </c>
      <c r="S423" t="s">
        <v>123</v>
      </c>
      <c r="T423" t="s">
        <v>179</v>
      </c>
      <c r="U423" t="s">
        <v>158</v>
      </c>
      <c r="W423">
        <v>2005</v>
      </c>
      <c r="X423" s="1">
        <f>2025-טבלה2[[#This Row],[שנת יצור]]</f>
        <v>20</v>
      </c>
      <c r="Y423" s="39">
        <v>45341</v>
      </c>
      <c r="Z423" s="39">
        <v>45583</v>
      </c>
      <c r="AA423" t="s">
        <v>133</v>
      </c>
      <c r="AB423" t="s">
        <v>127</v>
      </c>
      <c r="AC423" s="1">
        <f>LEN(טבלה2[[#This Row],[מספר רכב]])</f>
        <v>7</v>
      </c>
      <c r="AD423" s="1" t="str">
        <f>RIGHT(טבלה2[[#This Row],[מספר רכב]],טבלה2[[#This Row],[ספרות בצדדים]])</f>
        <v>58</v>
      </c>
      <c r="AE423" s="1" t="str">
        <f>MID(טבלה2[[#This Row],[מספר רכב]],טבלה2[[#This Row],[ספרות בצדדים]]+1,טבלה2[[#This Row],[ספרות באמצע]])</f>
        <v>305</v>
      </c>
      <c r="AF423" s="1" t="str">
        <f>MID(טבלה2[[#This Row],[מספר רכב]],1,טבלה2[[#This Row],[ספרות בצדדים]])</f>
        <v>80</v>
      </c>
      <c r="AG423" s="1" t="str">
        <f>CONCATENATE(טבלה2[[#This Row],[חלק שמאלי]],"-",טבלה2[[#This Row],[אמצע]],"-",טבלה2[[#This Row],[חלק ימני]])</f>
        <v>80-305-58</v>
      </c>
      <c r="AH423">
        <f>IF(טבלה2[[#This Row],[מספר ספרות]]=7,3,2)</f>
        <v>3</v>
      </c>
      <c r="AI423">
        <f>IF(טבלה2[[#This Row],[מספר ספרות]]=7,2,3)</f>
        <v>2</v>
      </c>
    </row>
    <row r="424" spans="17:35" x14ac:dyDescent="0.25">
      <c r="Q424">
        <v>3884661</v>
      </c>
      <c r="R424">
        <v>734</v>
      </c>
      <c r="S424" t="s">
        <v>139</v>
      </c>
      <c r="T424" t="s">
        <v>207</v>
      </c>
      <c r="U424" t="s">
        <v>208</v>
      </c>
      <c r="W424">
        <v>2007</v>
      </c>
      <c r="X424" s="1">
        <f>2025-טבלה2[[#This Row],[שנת יצור]]</f>
        <v>18</v>
      </c>
      <c r="Y424" s="39">
        <v>45790</v>
      </c>
      <c r="Z424" s="39">
        <v>46197</v>
      </c>
      <c r="AA424" t="s">
        <v>116</v>
      </c>
      <c r="AB424" t="s">
        <v>141</v>
      </c>
      <c r="AC424" s="1">
        <f>LEN(טבלה2[[#This Row],[מספר רכב]])</f>
        <v>7</v>
      </c>
      <c r="AD424" s="1" t="str">
        <f>RIGHT(טבלה2[[#This Row],[מספר רכב]],טבלה2[[#This Row],[ספרות בצדדים]])</f>
        <v>61</v>
      </c>
      <c r="AE424" s="1" t="str">
        <f>MID(טבלה2[[#This Row],[מספר רכב]],טבלה2[[#This Row],[ספרות בצדדים]]+1,טבלה2[[#This Row],[ספרות באמצע]])</f>
        <v>846</v>
      </c>
      <c r="AF424" s="1" t="str">
        <f>MID(טבלה2[[#This Row],[מספר רכב]],1,טבלה2[[#This Row],[ספרות בצדדים]])</f>
        <v>38</v>
      </c>
      <c r="AG424" s="1" t="str">
        <f>CONCATENATE(טבלה2[[#This Row],[חלק שמאלי]],"-",טבלה2[[#This Row],[אמצע]],"-",טבלה2[[#This Row],[חלק ימני]])</f>
        <v>38-846-61</v>
      </c>
      <c r="AH424">
        <f>IF(טבלה2[[#This Row],[מספר ספרות]]=7,3,2)</f>
        <v>3</v>
      </c>
      <c r="AI424">
        <f>IF(טבלה2[[#This Row],[מספר ספרות]]=7,2,3)</f>
        <v>2</v>
      </c>
    </row>
    <row r="425" spans="17:35" x14ac:dyDescent="0.25">
      <c r="Q425">
        <v>4640361</v>
      </c>
      <c r="R425">
        <v>588</v>
      </c>
      <c r="S425" t="s">
        <v>111</v>
      </c>
      <c r="T425" t="s">
        <v>112</v>
      </c>
      <c r="U425" t="s">
        <v>113</v>
      </c>
      <c r="W425">
        <v>2007</v>
      </c>
      <c r="X425" s="1">
        <f>2025-טבלה2[[#This Row],[שנת יצור]]</f>
        <v>18</v>
      </c>
      <c r="Y425" s="39">
        <v>45211</v>
      </c>
      <c r="Z425" s="39">
        <v>45532</v>
      </c>
      <c r="AA425" t="s">
        <v>116</v>
      </c>
      <c r="AB425" t="s">
        <v>117</v>
      </c>
      <c r="AC425" s="1">
        <f>LEN(טבלה2[[#This Row],[מספר רכב]])</f>
        <v>7</v>
      </c>
      <c r="AD425" s="1" t="str">
        <f>RIGHT(טבלה2[[#This Row],[מספר רכב]],טבלה2[[#This Row],[ספרות בצדדים]])</f>
        <v>61</v>
      </c>
      <c r="AE425" s="1" t="str">
        <f>MID(טבלה2[[#This Row],[מספר רכב]],טבלה2[[#This Row],[ספרות בצדדים]]+1,טבלה2[[#This Row],[ספרות באמצע]])</f>
        <v>403</v>
      </c>
      <c r="AF425" s="1" t="str">
        <f>MID(טבלה2[[#This Row],[מספר רכב]],1,טבלה2[[#This Row],[ספרות בצדדים]])</f>
        <v>46</v>
      </c>
      <c r="AG425" s="1" t="str">
        <f>CONCATENATE(טבלה2[[#This Row],[חלק שמאלי]],"-",טבלה2[[#This Row],[אמצע]],"-",טבלה2[[#This Row],[חלק ימני]])</f>
        <v>46-403-61</v>
      </c>
      <c r="AH425">
        <f>IF(טבלה2[[#This Row],[מספר ספרות]]=7,3,2)</f>
        <v>3</v>
      </c>
      <c r="AI425">
        <f>IF(טבלה2[[#This Row],[מספר ספרות]]=7,2,3)</f>
        <v>2</v>
      </c>
    </row>
    <row r="426" spans="17:35" x14ac:dyDescent="0.25">
      <c r="Q426">
        <v>9034750</v>
      </c>
      <c r="R426">
        <v>588</v>
      </c>
      <c r="S426" t="s">
        <v>111</v>
      </c>
      <c r="T426" t="s">
        <v>463</v>
      </c>
      <c r="U426" t="s">
        <v>130</v>
      </c>
      <c r="W426">
        <v>2003</v>
      </c>
      <c r="X426" s="1">
        <f>2025-טבלה2[[#This Row],[שנת יצור]]</f>
        <v>22</v>
      </c>
      <c r="Y426" s="39">
        <v>45466</v>
      </c>
      <c r="Z426" s="39">
        <v>45593</v>
      </c>
      <c r="AA426" t="s">
        <v>120</v>
      </c>
      <c r="AB426" t="s">
        <v>131</v>
      </c>
      <c r="AC426" s="1">
        <f>LEN(טבלה2[[#This Row],[מספר רכב]])</f>
        <v>7</v>
      </c>
      <c r="AD426" s="1" t="str">
        <f>RIGHT(טבלה2[[#This Row],[מספר רכב]],טבלה2[[#This Row],[ספרות בצדדים]])</f>
        <v>50</v>
      </c>
      <c r="AE426" s="1" t="str">
        <f>MID(טבלה2[[#This Row],[מספר רכב]],טבלה2[[#This Row],[ספרות בצדדים]]+1,טבלה2[[#This Row],[ספרות באמצע]])</f>
        <v>347</v>
      </c>
      <c r="AF426" s="1" t="str">
        <f>MID(טבלה2[[#This Row],[מספר רכב]],1,טבלה2[[#This Row],[ספרות בצדדים]])</f>
        <v>90</v>
      </c>
      <c r="AG426" s="1" t="str">
        <f>CONCATENATE(טבלה2[[#This Row],[חלק שמאלי]],"-",טבלה2[[#This Row],[אמצע]],"-",טבלה2[[#This Row],[חלק ימני]])</f>
        <v>90-347-50</v>
      </c>
      <c r="AH426">
        <f>IF(טבלה2[[#This Row],[מספר ספרות]]=7,3,2)</f>
        <v>3</v>
      </c>
      <c r="AI426">
        <f>IF(טבלה2[[#This Row],[מספר ספרות]]=7,2,3)</f>
        <v>2</v>
      </c>
    </row>
    <row r="427" spans="17:35" x14ac:dyDescent="0.25">
      <c r="Q427">
        <v>1823164</v>
      </c>
      <c r="R427">
        <v>588</v>
      </c>
      <c r="S427" t="s">
        <v>111</v>
      </c>
      <c r="T427" t="s">
        <v>112</v>
      </c>
      <c r="U427" t="s">
        <v>113</v>
      </c>
      <c r="V427">
        <v>15</v>
      </c>
      <c r="W427">
        <v>2008</v>
      </c>
      <c r="X427" s="1">
        <f>2025-טבלה2[[#This Row],[שנת יצור]]</f>
        <v>17</v>
      </c>
      <c r="Y427" s="39">
        <v>45670</v>
      </c>
      <c r="Z427" s="39">
        <v>45918</v>
      </c>
      <c r="AA427" t="s">
        <v>122</v>
      </c>
      <c r="AB427" t="s">
        <v>117</v>
      </c>
      <c r="AC427" s="1">
        <f>LEN(טבלה2[[#This Row],[מספר רכב]])</f>
        <v>7</v>
      </c>
      <c r="AD427" s="1" t="str">
        <f>RIGHT(טבלה2[[#This Row],[מספר רכב]],טבלה2[[#This Row],[ספרות בצדדים]])</f>
        <v>64</v>
      </c>
      <c r="AE427" s="1" t="str">
        <f>MID(טבלה2[[#This Row],[מספר רכב]],טבלה2[[#This Row],[ספרות בצדדים]]+1,טבלה2[[#This Row],[ספרות באמצע]])</f>
        <v>231</v>
      </c>
      <c r="AF427" s="1" t="str">
        <f>MID(טבלה2[[#This Row],[מספר רכב]],1,טבלה2[[#This Row],[ספרות בצדדים]])</f>
        <v>18</v>
      </c>
      <c r="AG427" s="1" t="str">
        <f>CONCATENATE(טבלה2[[#This Row],[חלק שמאלי]],"-",טבלה2[[#This Row],[אמצע]],"-",טבלה2[[#This Row],[חלק ימני]])</f>
        <v>18-231-64</v>
      </c>
      <c r="AH427">
        <f>IF(טבלה2[[#This Row],[מספר ספרות]]=7,3,2)</f>
        <v>3</v>
      </c>
      <c r="AI427">
        <f>IF(טבלה2[[#This Row],[מספר ספרות]]=7,2,3)</f>
        <v>2</v>
      </c>
    </row>
    <row r="428" spans="17:35" x14ac:dyDescent="0.25">
      <c r="Q428">
        <v>5792059</v>
      </c>
      <c r="R428">
        <v>481</v>
      </c>
      <c r="S428" t="s">
        <v>165</v>
      </c>
      <c r="T428" t="s">
        <v>478</v>
      </c>
      <c r="U428" t="s">
        <v>228</v>
      </c>
      <c r="W428">
        <v>2005</v>
      </c>
      <c r="X428" s="1">
        <f>2025-טבלה2[[#This Row],[שנת יצור]]</f>
        <v>20</v>
      </c>
      <c r="Y428" s="39">
        <v>45319</v>
      </c>
      <c r="Z428" s="39">
        <v>45675</v>
      </c>
      <c r="AA428" t="s">
        <v>116</v>
      </c>
      <c r="AB428" t="s">
        <v>373</v>
      </c>
      <c r="AC428" s="1">
        <f>LEN(טבלה2[[#This Row],[מספר רכב]])</f>
        <v>7</v>
      </c>
      <c r="AD428" s="1" t="str">
        <f>RIGHT(טבלה2[[#This Row],[מספר רכב]],טבלה2[[#This Row],[ספרות בצדדים]])</f>
        <v>59</v>
      </c>
      <c r="AE428" s="1" t="str">
        <f>MID(טבלה2[[#This Row],[מספר רכב]],טבלה2[[#This Row],[ספרות בצדדים]]+1,טבלה2[[#This Row],[ספרות באמצע]])</f>
        <v>920</v>
      </c>
      <c r="AF428" s="1" t="str">
        <f>MID(טבלה2[[#This Row],[מספר רכב]],1,טבלה2[[#This Row],[ספרות בצדדים]])</f>
        <v>57</v>
      </c>
      <c r="AG428" s="1" t="str">
        <f>CONCATENATE(טבלה2[[#This Row],[חלק שמאלי]],"-",טבלה2[[#This Row],[אמצע]],"-",טבלה2[[#This Row],[חלק ימני]])</f>
        <v>57-920-59</v>
      </c>
      <c r="AH428">
        <f>IF(טבלה2[[#This Row],[מספר ספרות]]=7,3,2)</f>
        <v>3</v>
      </c>
      <c r="AI428">
        <f>IF(טבלה2[[#This Row],[מספר ספרות]]=7,2,3)</f>
        <v>2</v>
      </c>
    </row>
    <row r="429" spans="17:35" x14ac:dyDescent="0.25">
      <c r="Q429">
        <v>4038169</v>
      </c>
      <c r="R429">
        <v>588</v>
      </c>
      <c r="S429" t="s">
        <v>111</v>
      </c>
      <c r="T429" t="s">
        <v>164</v>
      </c>
      <c r="U429" t="s">
        <v>113</v>
      </c>
      <c r="V429">
        <v>15</v>
      </c>
      <c r="W429">
        <v>2009</v>
      </c>
      <c r="X429" s="1">
        <f>2025-טבלה2[[#This Row],[שנת יצור]]</f>
        <v>16</v>
      </c>
      <c r="Y429" s="39">
        <v>45654</v>
      </c>
      <c r="Z429" s="39">
        <v>45955</v>
      </c>
      <c r="AA429" t="s">
        <v>119</v>
      </c>
      <c r="AB429" t="s">
        <v>117</v>
      </c>
      <c r="AC429" s="1">
        <f>LEN(טבלה2[[#This Row],[מספר רכב]])</f>
        <v>7</v>
      </c>
      <c r="AD429" s="1" t="str">
        <f>RIGHT(טבלה2[[#This Row],[מספר רכב]],טבלה2[[#This Row],[ספרות בצדדים]])</f>
        <v>69</v>
      </c>
      <c r="AE429" s="1" t="str">
        <f>MID(טבלה2[[#This Row],[מספר רכב]],טבלה2[[#This Row],[ספרות בצדדים]]+1,טבלה2[[#This Row],[ספרות באמצע]])</f>
        <v>381</v>
      </c>
      <c r="AF429" s="1" t="str">
        <f>MID(טבלה2[[#This Row],[מספר רכב]],1,טבלה2[[#This Row],[ספרות בצדדים]])</f>
        <v>40</v>
      </c>
      <c r="AG429" s="1" t="str">
        <f>CONCATENATE(טבלה2[[#This Row],[חלק שמאלי]],"-",טבלה2[[#This Row],[אמצע]],"-",טבלה2[[#This Row],[חלק ימני]])</f>
        <v>40-381-69</v>
      </c>
      <c r="AH429">
        <f>IF(טבלה2[[#This Row],[מספר ספרות]]=7,3,2)</f>
        <v>3</v>
      </c>
      <c r="AI429">
        <f>IF(טבלה2[[#This Row],[מספר ספרות]]=7,2,3)</f>
        <v>2</v>
      </c>
    </row>
    <row r="430" spans="17:35" x14ac:dyDescent="0.25">
      <c r="Q430">
        <v>7440365</v>
      </c>
      <c r="R430">
        <v>588</v>
      </c>
      <c r="S430" t="s">
        <v>111</v>
      </c>
      <c r="T430" t="s">
        <v>112</v>
      </c>
      <c r="U430" t="s">
        <v>113</v>
      </c>
      <c r="V430">
        <v>15</v>
      </c>
      <c r="W430">
        <v>2008</v>
      </c>
      <c r="X430" s="1">
        <f>2025-טבלה2[[#This Row],[שנת יצור]]</f>
        <v>17</v>
      </c>
      <c r="Y430" s="39">
        <v>45380</v>
      </c>
      <c r="Z430" s="39">
        <v>45537</v>
      </c>
      <c r="AA430" t="s">
        <v>116</v>
      </c>
      <c r="AB430" t="s">
        <v>117</v>
      </c>
      <c r="AC430" s="1">
        <f>LEN(טבלה2[[#This Row],[מספר רכב]])</f>
        <v>7</v>
      </c>
      <c r="AD430" s="1" t="str">
        <f>RIGHT(טבלה2[[#This Row],[מספר רכב]],טבלה2[[#This Row],[ספרות בצדדים]])</f>
        <v>65</v>
      </c>
      <c r="AE430" s="1" t="str">
        <f>MID(טבלה2[[#This Row],[מספר רכב]],טבלה2[[#This Row],[ספרות בצדדים]]+1,טבלה2[[#This Row],[ספרות באמצע]])</f>
        <v>403</v>
      </c>
      <c r="AF430" s="1" t="str">
        <f>MID(טבלה2[[#This Row],[מספר רכב]],1,טבלה2[[#This Row],[ספרות בצדדים]])</f>
        <v>74</v>
      </c>
      <c r="AG430" s="1" t="str">
        <f>CONCATENATE(טבלה2[[#This Row],[חלק שמאלי]],"-",טבלה2[[#This Row],[אמצע]],"-",טבלה2[[#This Row],[חלק ימני]])</f>
        <v>74-403-65</v>
      </c>
      <c r="AH430">
        <f>IF(טבלה2[[#This Row],[מספר ספרות]]=7,3,2)</f>
        <v>3</v>
      </c>
      <c r="AI430">
        <f>IF(טבלה2[[#This Row],[מספר ספרות]]=7,2,3)</f>
        <v>2</v>
      </c>
    </row>
    <row r="431" spans="17:35" x14ac:dyDescent="0.25">
      <c r="Q431">
        <v>8734156</v>
      </c>
      <c r="R431">
        <v>588</v>
      </c>
      <c r="S431" t="s">
        <v>111</v>
      </c>
      <c r="T431" t="s">
        <v>112</v>
      </c>
      <c r="U431" t="s">
        <v>113</v>
      </c>
      <c r="W431">
        <v>2005</v>
      </c>
      <c r="X431" s="1">
        <f>2025-טבלה2[[#This Row],[שנת יצור]]</f>
        <v>20</v>
      </c>
      <c r="Y431" s="39">
        <v>45790</v>
      </c>
      <c r="Z431" s="39">
        <v>45971</v>
      </c>
      <c r="AA431" t="s">
        <v>116</v>
      </c>
      <c r="AB431" t="s">
        <v>115</v>
      </c>
      <c r="AC431" s="1">
        <f>LEN(טבלה2[[#This Row],[מספר רכב]])</f>
        <v>7</v>
      </c>
      <c r="AD431" s="1" t="str">
        <f>RIGHT(טבלה2[[#This Row],[מספר רכב]],טבלה2[[#This Row],[ספרות בצדדים]])</f>
        <v>56</v>
      </c>
      <c r="AE431" s="1" t="str">
        <f>MID(טבלה2[[#This Row],[מספר רכב]],טבלה2[[#This Row],[ספרות בצדדים]]+1,טבלה2[[#This Row],[ספרות באמצע]])</f>
        <v>341</v>
      </c>
      <c r="AF431" s="1" t="str">
        <f>MID(טבלה2[[#This Row],[מספר רכב]],1,טבלה2[[#This Row],[ספרות בצדדים]])</f>
        <v>87</v>
      </c>
      <c r="AG431" s="1" t="str">
        <f>CONCATENATE(טבלה2[[#This Row],[חלק שמאלי]],"-",טבלה2[[#This Row],[אמצע]],"-",טבלה2[[#This Row],[חלק ימני]])</f>
        <v>87-341-56</v>
      </c>
      <c r="AH431">
        <f>IF(טבלה2[[#This Row],[מספר ספרות]]=7,3,2)</f>
        <v>3</v>
      </c>
      <c r="AI431">
        <f>IF(טבלה2[[#This Row],[מספר ספרות]]=7,2,3)</f>
        <v>2</v>
      </c>
    </row>
    <row r="432" spans="17:35" x14ac:dyDescent="0.25">
      <c r="Q432">
        <v>4226762</v>
      </c>
      <c r="R432">
        <v>588</v>
      </c>
      <c r="S432" t="s">
        <v>111</v>
      </c>
      <c r="T432" t="s">
        <v>112</v>
      </c>
      <c r="U432" t="s">
        <v>113</v>
      </c>
      <c r="V432">
        <v>15</v>
      </c>
      <c r="W432">
        <v>2007</v>
      </c>
      <c r="X432" s="1">
        <f>2025-טבלה2[[#This Row],[שנת יצור]]</f>
        <v>18</v>
      </c>
      <c r="Y432" s="39">
        <v>45685</v>
      </c>
      <c r="Z432" s="39">
        <v>46049</v>
      </c>
      <c r="AA432" t="s">
        <v>118</v>
      </c>
      <c r="AB432" t="s">
        <v>117</v>
      </c>
      <c r="AC432" s="1">
        <f>LEN(טבלה2[[#This Row],[מספר רכב]])</f>
        <v>7</v>
      </c>
      <c r="AD432" s="1" t="str">
        <f>RIGHT(טבלה2[[#This Row],[מספר רכב]],טבלה2[[#This Row],[ספרות בצדדים]])</f>
        <v>62</v>
      </c>
      <c r="AE432" s="1" t="str">
        <f>MID(טבלה2[[#This Row],[מספר רכב]],טבלה2[[#This Row],[ספרות בצדדים]]+1,טבלה2[[#This Row],[ספרות באמצע]])</f>
        <v>267</v>
      </c>
      <c r="AF432" s="1" t="str">
        <f>MID(טבלה2[[#This Row],[מספר רכב]],1,טבלה2[[#This Row],[ספרות בצדדים]])</f>
        <v>42</v>
      </c>
      <c r="AG432" s="1" t="str">
        <f>CONCATENATE(טבלה2[[#This Row],[חלק שמאלי]],"-",טבלה2[[#This Row],[אמצע]],"-",טבלה2[[#This Row],[חלק ימני]])</f>
        <v>42-267-62</v>
      </c>
      <c r="AH432">
        <f>IF(טבלה2[[#This Row],[מספר ספרות]]=7,3,2)</f>
        <v>3</v>
      </c>
      <c r="AI432">
        <f>IF(טבלה2[[#This Row],[מספר ספרות]]=7,2,3)</f>
        <v>2</v>
      </c>
    </row>
    <row r="433" spans="17:35" x14ac:dyDescent="0.25">
      <c r="Q433">
        <v>1236363</v>
      </c>
      <c r="R433">
        <v>346</v>
      </c>
      <c r="S433" t="s">
        <v>479</v>
      </c>
      <c r="T433" t="s">
        <v>480</v>
      </c>
      <c r="U433" t="s">
        <v>130</v>
      </c>
      <c r="V433">
        <v>15</v>
      </c>
      <c r="W433">
        <v>2007</v>
      </c>
      <c r="X433" s="1">
        <f>2025-טבלה2[[#This Row],[שנת יצור]]</f>
        <v>18</v>
      </c>
      <c r="Y433" s="39">
        <v>45790</v>
      </c>
      <c r="Z433" s="39">
        <v>46141</v>
      </c>
      <c r="AA433" t="s">
        <v>156</v>
      </c>
      <c r="AB433" t="s">
        <v>481</v>
      </c>
      <c r="AC433" s="1">
        <f>LEN(טבלה2[[#This Row],[מספר רכב]])</f>
        <v>7</v>
      </c>
      <c r="AD433" s="1" t="str">
        <f>RIGHT(טבלה2[[#This Row],[מספר רכב]],טבלה2[[#This Row],[ספרות בצדדים]])</f>
        <v>63</v>
      </c>
      <c r="AE433" s="1" t="str">
        <f>MID(טבלה2[[#This Row],[מספר רכב]],טבלה2[[#This Row],[ספרות בצדדים]]+1,טבלה2[[#This Row],[ספרות באמצע]])</f>
        <v>363</v>
      </c>
      <c r="AF433" s="1" t="str">
        <f>MID(טבלה2[[#This Row],[מספר רכב]],1,טבלה2[[#This Row],[ספרות בצדדים]])</f>
        <v>12</v>
      </c>
      <c r="AG433" s="1" t="str">
        <f>CONCATENATE(טבלה2[[#This Row],[חלק שמאלי]],"-",טבלה2[[#This Row],[אמצע]],"-",טבלה2[[#This Row],[חלק ימני]])</f>
        <v>12-363-63</v>
      </c>
      <c r="AH433">
        <f>IF(טבלה2[[#This Row],[מספר ספרות]]=7,3,2)</f>
        <v>3</v>
      </c>
      <c r="AI433">
        <f>IF(טבלה2[[#This Row],[מספר ספרות]]=7,2,3)</f>
        <v>2</v>
      </c>
    </row>
    <row r="434" spans="17:35" x14ac:dyDescent="0.25">
      <c r="Q434">
        <v>2391667</v>
      </c>
      <c r="R434">
        <v>778</v>
      </c>
      <c r="S434" t="s">
        <v>353</v>
      </c>
      <c r="T434" t="s">
        <v>482</v>
      </c>
      <c r="U434" t="s">
        <v>483</v>
      </c>
      <c r="V434">
        <v>15</v>
      </c>
      <c r="W434">
        <v>2009</v>
      </c>
      <c r="X434" s="1">
        <f>2025-טבלה2[[#This Row],[שנת יצור]]</f>
        <v>16</v>
      </c>
      <c r="Y434" s="39">
        <v>45463</v>
      </c>
      <c r="Z434" s="39">
        <v>45821</v>
      </c>
      <c r="AA434" t="s">
        <v>133</v>
      </c>
      <c r="AB434" t="s">
        <v>407</v>
      </c>
      <c r="AC434" s="1">
        <f>LEN(טבלה2[[#This Row],[מספר רכב]])</f>
        <v>7</v>
      </c>
      <c r="AD434" s="1" t="str">
        <f>RIGHT(טבלה2[[#This Row],[מספר רכב]],טבלה2[[#This Row],[ספרות בצדדים]])</f>
        <v>67</v>
      </c>
      <c r="AE434" s="1" t="str">
        <f>MID(טבלה2[[#This Row],[מספר רכב]],טבלה2[[#This Row],[ספרות בצדדים]]+1,טבלה2[[#This Row],[ספרות באמצע]])</f>
        <v>916</v>
      </c>
      <c r="AF434" s="1" t="str">
        <f>MID(טבלה2[[#This Row],[מספר רכב]],1,טבלה2[[#This Row],[ספרות בצדדים]])</f>
        <v>23</v>
      </c>
      <c r="AG434" s="1" t="str">
        <f>CONCATENATE(טבלה2[[#This Row],[חלק שמאלי]],"-",טבלה2[[#This Row],[אמצע]],"-",טבלה2[[#This Row],[חלק ימני]])</f>
        <v>23-916-67</v>
      </c>
      <c r="AH434">
        <f>IF(טבלה2[[#This Row],[מספר ספרות]]=7,3,2)</f>
        <v>3</v>
      </c>
      <c r="AI434">
        <f>IF(טבלה2[[#This Row],[מספר ספרות]]=7,2,3)</f>
        <v>2</v>
      </c>
    </row>
    <row r="435" spans="17:35" x14ac:dyDescent="0.25">
      <c r="Q435">
        <v>4318169</v>
      </c>
      <c r="R435">
        <v>734</v>
      </c>
      <c r="S435" t="s">
        <v>139</v>
      </c>
      <c r="T435" t="s">
        <v>207</v>
      </c>
      <c r="U435" t="s">
        <v>208</v>
      </c>
      <c r="V435">
        <v>15</v>
      </c>
      <c r="W435">
        <v>2009</v>
      </c>
      <c r="X435" s="1">
        <f>2025-טבלה2[[#This Row],[שנת יצור]]</f>
        <v>16</v>
      </c>
      <c r="Y435" s="39">
        <v>45273</v>
      </c>
      <c r="Z435" s="39">
        <v>45614</v>
      </c>
      <c r="AA435" t="s">
        <v>116</v>
      </c>
      <c r="AB435" t="s">
        <v>141</v>
      </c>
      <c r="AC435" s="1">
        <f>LEN(טבלה2[[#This Row],[מספר רכב]])</f>
        <v>7</v>
      </c>
      <c r="AD435" s="1" t="str">
        <f>RIGHT(טבלה2[[#This Row],[מספר רכב]],טבלה2[[#This Row],[ספרות בצדדים]])</f>
        <v>69</v>
      </c>
      <c r="AE435" s="1" t="str">
        <f>MID(טבלה2[[#This Row],[מספר רכב]],טבלה2[[#This Row],[ספרות בצדדים]]+1,טבלה2[[#This Row],[ספרות באמצע]])</f>
        <v>181</v>
      </c>
      <c r="AF435" s="1" t="str">
        <f>MID(טבלה2[[#This Row],[מספר רכב]],1,טבלה2[[#This Row],[ספרות בצדדים]])</f>
        <v>43</v>
      </c>
      <c r="AG435" s="1" t="str">
        <f>CONCATENATE(טבלה2[[#This Row],[חלק שמאלי]],"-",טבלה2[[#This Row],[אמצע]],"-",טבלה2[[#This Row],[חלק ימני]])</f>
        <v>43-181-69</v>
      </c>
      <c r="AH435">
        <f>IF(טבלה2[[#This Row],[מספר ספרות]]=7,3,2)</f>
        <v>3</v>
      </c>
      <c r="AI435">
        <f>IF(טבלה2[[#This Row],[מספר ספרות]]=7,2,3)</f>
        <v>2</v>
      </c>
    </row>
    <row r="436" spans="17:35" x14ac:dyDescent="0.25">
      <c r="Q436">
        <v>7100764</v>
      </c>
      <c r="R436">
        <v>281</v>
      </c>
      <c r="S436" t="s">
        <v>292</v>
      </c>
      <c r="T436" t="s">
        <v>316</v>
      </c>
      <c r="U436" t="s">
        <v>294</v>
      </c>
      <c r="V436">
        <v>15</v>
      </c>
      <c r="W436">
        <v>2008</v>
      </c>
      <c r="X436" s="1">
        <f>2025-טבלה2[[#This Row],[שנת יצור]]</f>
        <v>17</v>
      </c>
      <c r="Y436" s="39">
        <v>45578</v>
      </c>
      <c r="Z436" s="39">
        <v>45959</v>
      </c>
      <c r="AA436" t="s">
        <v>199</v>
      </c>
      <c r="AB436" t="s">
        <v>317</v>
      </c>
      <c r="AC436" s="1">
        <f>LEN(טבלה2[[#This Row],[מספר רכב]])</f>
        <v>7</v>
      </c>
      <c r="AD436" s="1" t="str">
        <f>RIGHT(טבלה2[[#This Row],[מספר רכב]],טבלה2[[#This Row],[ספרות בצדדים]])</f>
        <v>64</v>
      </c>
      <c r="AE436" s="1" t="str">
        <f>MID(טבלה2[[#This Row],[מספר רכב]],טבלה2[[#This Row],[ספרות בצדדים]]+1,טבלה2[[#This Row],[ספרות באמצע]])</f>
        <v>007</v>
      </c>
      <c r="AF436" s="1" t="str">
        <f>MID(טבלה2[[#This Row],[מספר רכב]],1,טבלה2[[#This Row],[ספרות בצדדים]])</f>
        <v>71</v>
      </c>
      <c r="AG436" s="1" t="str">
        <f>CONCATENATE(טבלה2[[#This Row],[חלק שמאלי]],"-",טבלה2[[#This Row],[אמצע]],"-",טבלה2[[#This Row],[חלק ימני]])</f>
        <v>71-007-64</v>
      </c>
      <c r="AH436">
        <f>IF(טבלה2[[#This Row],[מספר ספרות]]=7,3,2)</f>
        <v>3</v>
      </c>
      <c r="AI436">
        <f>IF(טבלה2[[#This Row],[מספר ספרות]]=7,2,3)</f>
        <v>2</v>
      </c>
    </row>
    <row r="437" spans="17:35" x14ac:dyDescent="0.25">
      <c r="Q437">
        <v>1760459</v>
      </c>
      <c r="R437">
        <v>588</v>
      </c>
      <c r="S437" t="s">
        <v>111</v>
      </c>
      <c r="T437" t="s">
        <v>112</v>
      </c>
      <c r="U437" t="s">
        <v>113</v>
      </c>
      <c r="W437">
        <v>2005</v>
      </c>
      <c r="X437" s="1">
        <f>2025-טבלה2[[#This Row],[שנת יצור]]</f>
        <v>20</v>
      </c>
      <c r="Y437" s="39">
        <v>45261</v>
      </c>
      <c r="Z437" s="39">
        <v>45645</v>
      </c>
      <c r="AA437" t="s">
        <v>116</v>
      </c>
      <c r="AB437" t="s">
        <v>115</v>
      </c>
      <c r="AC437" s="1">
        <f>LEN(טבלה2[[#This Row],[מספר רכב]])</f>
        <v>7</v>
      </c>
      <c r="AD437" s="1" t="str">
        <f>RIGHT(טבלה2[[#This Row],[מספר רכב]],טבלה2[[#This Row],[ספרות בצדדים]])</f>
        <v>59</v>
      </c>
      <c r="AE437" s="1" t="str">
        <f>MID(טבלה2[[#This Row],[מספר רכב]],טבלה2[[#This Row],[ספרות בצדדים]]+1,טבלה2[[#This Row],[ספרות באמצע]])</f>
        <v>604</v>
      </c>
      <c r="AF437" s="1" t="str">
        <f>MID(טבלה2[[#This Row],[מספר רכב]],1,טבלה2[[#This Row],[ספרות בצדדים]])</f>
        <v>17</v>
      </c>
      <c r="AG437" s="1" t="str">
        <f>CONCATENATE(טבלה2[[#This Row],[חלק שמאלי]],"-",טבלה2[[#This Row],[אמצע]],"-",טבלה2[[#This Row],[חלק ימני]])</f>
        <v>17-604-59</v>
      </c>
      <c r="AH437">
        <f>IF(טבלה2[[#This Row],[מספר ספרות]]=7,3,2)</f>
        <v>3</v>
      </c>
      <c r="AI437">
        <f>IF(טבלה2[[#This Row],[מספר ספרות]]=7,2,3)</f>
        <v>2</v>
      </c>
    </row>
    <row r="438" spans="17:35" x14ac:dyDescent="0.25">
      <c r="Q438">
        <v>8370959</v>
      </c>
      <c r="R438">
        <v>588</v>
      </c>
      <c r="S438" t="s">
        <v>111</v>
      </c>
      <c r="T438" t="s">
        <v>112</v>
      </c>
      <c r="U438" t="s">
        <v>121</v>
      </c>
      <c r="W438">
        <v>2005</v>
      </c>
      <c r="X438" s="1">
        <f>2025-טבלה2[[#This Row],[שנת יצור]]</f>
        <v>20</v>
      </c>
      <c r="Y438" s="39">
        <v>45708</v>
      </c>
      <c r="Z438" s="39">
        <v>45889</v>
      </c>
      <c r="AA438" t="s">
        <v>190</v>
      </c>
      <c r="AB438" t="s">
        <v>115</v>
      </c>
      <c r="AC438" s="1">
        <f>LEN(טבלה2[[#This Row],[מספר רכב]])</f>
        <v>7</v>
      </c>
      <c r="AD438" s="1" t="str">
        <f>RIGHT(טבלה2[[#This Row],[מספר רכב]],טבלה2[[#This Row],[ספרות בצדדים]])</f>
        <v>59</v>
      </c>
      <c r="AE438" s="1" t="str">
        <f>MID(טבלה2[[#This Row],[מספר רכב]],טבלה2[[#This Row],[ספרות בצדדים]]+1,טבלה2[[#This Row],[ספרות באמצע]])</f>
        <v>709</v>
      </c>
      <c r="AF438" s="1" t="str">
        <f>MID(טבלה2[[#This Row],[מספר רכב]],1,טבלה2[[#This Row],[ספרות בצדדים]])</f>
        <v>83</v>
      </c>
      <c r="AG438" s="1" t="str">
        <f>CONCATENATE(טבלה2[[#This Row],[חלק שמאלי]],"-",טבלה2[[#This Row],[אמצע]],"-",טבלה2[[#This Row],[חלק ימני]])</f>
        <v>83-709-59</v>
      </c>
      <c r="AH438">
        <f>IF(טבלה2[[#This Row],[מספר ספרות]]=7,3,2)</f>
        <v>3</v>
      </c>
      <c r="AI438">
        <f>IF(טבלה2[[#This Row],[מספר ספרות]]=7,2,3)</f>
        <v>2</v>
      </c>
    </row>
    <row r="439" spans="17:35" x14ac:dyDescent="0.25">
      <c r="Q439">
        <v>6130069</v>
      </c>
      <c r="R439">
        <v>593</v>
      </c>
      <c r="S439" t="s">
        <v>147</v>
      </c>
      <c r="T439">
        <v>221.05600000000001</v>
      </c>
      <c r="V439">
        <v>15</v>
      </c>
      <c r="W439">
        <v>2009</v>
      </c>
      <c r="X439" s="1">
        <f>2025-טבלה2[[#This Row],[שנת יצור]]</f>
        <v>16</v>
      </c>
      <c r="Y439" s="39">
        <v>45611</v>
      </c>
      <c r="Z439" s="39">
        <v>45969</v>
      </c>
      <c r="AA439" t="s">
        <v>184</v>
      </c>
      <c r="AB439" t="s">
        <v>484</v>
      </c>
      <c r="AC439" s="1">
        <f>LEN(טבלה2[[#This Row],[מספר רכב]])</f>
        <v>7</v>
      </c>
      <c r="AD439" s="1" t="str">
        <f>RIGHT(טבלה2[[#This Row],[מספר רכב]],טבלה2[[#This Row],[ספרות בצדדים]])</f>
        <v>69</v>
      </c>
      <c r="AE439" s="1" t="str">
        <f>MID(טבלה2[[#This Row],[מספר רכב]],טבלה2[[#This Row],[ספרות בצדדים]]+1,טבלה2[[#This Row],[ספרות באמצע]])</f>
        <v>300</v>
      </c>
      <c r="AF439" s="1" t="str">
        <f>MID(טבלה2[[#This Row],[מספר רכב]],1,טבלה2[[#This Row],[ספרות בצדדים]])</f>
        <v>61</v>
      </c>
      <c r="AG439" s="1" t="str">
        <f>CONCATENATE(טבלה2[[#This Row],[חלק שמאלי]],"-",טבלה2[[#This Row],[אמצע]],"-",טבלה2[[#This Row],[חלק ימני]])</f>
        <v>61-300-69</v>
      </c>
      <c r="AH439">
        <f>IF(טבלה2[[#This Row],[מספר ספרות]]=7,3,2)</f>
        <v>3</v>
      </c>
      <c r="AI439">
        <f>IF(טבלה2[[#This Row],[מספר ספרות]]=7,2,3)</f>
        <v>2</v>
      </c>
    </row>
    <row r="440" spans="17:35" x14ac:dyDescent="0.25">
      <c r="Q440">
        <v>5152052</v>
      </c>
      <c r="R440">
        <v>430</v>
      </c>
      <c r="S440" t="s">
        <v>274</v>
      </c>
      <c r="T440" t="s">
        <v>485</v>
      </c>
      <c r="V440">
        <v>4</v>
      </c>
      <c r="W440">
        <v>2013</v>
      </c>
      <c r="X440" s="1">
        <f>2025-טבלה2[[#This Row],[שנת יצור]]</f>
        <v>12</v>
      </c>
      <c r="Y440" s="39">
        <v>45784</v>
      </c>
      <c r="Z440" s="39">
        <v>46170</v>
      </c>
      <c r="AA440" t="s">
        <v>119</v>
      </c>
      <c r="AB440" t="s">
        <v>486</v>
      </c>
      <c r="AC440" s="1">
        <f>LEN(טבלה2[[#This Row],[מספר רכב]])</f>
        <v>7</v>
      </c>
      <c r="AD440" s="1" t="str">
        <f>RIGHT(טבלה2[[#This Row],[מספר רכב]],טבלה2[[#This Row],[ספרות בצדדים]])</f>
        <v>52</v>
      </c>
      <c r="AE440" s="1" t="str">
        <f>MID(טבלה2[[#This Row],[מספר רכב]],טבלה2[[#This Row],[ספרות בצדדים]]+1,טבלה2[[#This Row],[ספרות באמצע]])</f>
        <v>520</v>
      </c>
      <c r="AF440" s="1" t="str">
        <f>MID(טבלה2[[#This Row],[מספר רכב]],1,טבלה2[[#This Row],[ספרות בצדדים]])</f>
        <v>51</v>
      </c>
      <c r="AG440" s="1" t="str">
        <f>CONCATENATE(טבלה2[[#This Row],[חלק שמאלי]],"-",טבלה2[[#This Row],[אמצע]],"-",טבלה2[[#This Row],[חלק ימני]])</f>
        <v>51-520-52</v>
      </c>
      <c r="AH440">
        <f>IF(טבלה2[[#This Row],[מספר ספרות]]=7,3,2)</f>
        <v>3</v>
      </c>
      <c r="AI440">
        <f>IF(טבלה2[[#This Row],[מספר ספרות]]=7,2,3)</f>
        <v>2</v>
      </c>
    </row>
    <row r="441" spans="17:35" x14ac:dyDescent="0.25">
      <c r="Q441">
        <v>7470239</v>
      </c>
      <c r="R441">
        <v>593</v>
      </c>
      <c r="S441" t="s">
        <v>147</v>
      </c>
      <c r="T441">
        <v>213.048</v>
      </c>
      <c r="U441" t="s">
        <v>487</v>
      </c>
      <c r="V441">
        <v>15</v>
      </c>
      <c r="W441">
        <v>2017</v>
      </c>
      <c r="X441" s="1">
        <f>2025-טבלה2[[#This Row],[שנת יצור]]</f>
        <v>8</v>
      </c>
      <c r="Y441" s="39">
        <v>45781</v>
      </c>
      <c r="Z441" s="39">
        <v>46095</v>
      </c>
      <c r="AA441" t="s">
        <v>156</v>
      </c>
      <c r="AB441" t="s">
        <v>488</v>
      </c>
      <c r="AC441" s="1">
        <f>LEN(טבלה2[[#This Row],[מספר רכב]])</f>
        <v>7</v>
      </c>
      <c r="AD441" s="1" t="str">
        <f>RIGHT(טבלה2[[#This Row],[מספר רכב]],טבלה2[[#This Row],[ספרות בצדדים]])</f>
        <v>39</v>
      </c>
      <c r="AE441" s="1" t="str">
        <f>MID(טבלה2[[#This Row],[מספר רכב]],טבלה2[[#This Row],[ספרות בצדדים]]+1,טבלה2[[#This Row],[ספרות באמצע]])</f>
        <v>702</v>
      </c>
      <c r="AF441" s="1" t="str">
        <f>MID(טבלה2[[#This Row],[מספר רכב]],1,טבלה2[[#This Row],[ספרות בצדדים]])</f>
        <v>74</v>
      </c>
      <c r="AG441" s="1" t="str">
        <f>CONCATENATE(טבלה2[[#This Row],[חלק שמאלי]],"-",טבלה2[[#This Row],[אמצע]],"-",טבלה2[[#This Row],[חלק ימני]])</f>
        <v>74-702-39</v>
      </c>
      <c r="AH441">
        <f>IF(טבלה2[[#This Row],[מספר ספרות]]=7,3,2)</f>
        <v>3</v>
      </c>
      <c r="AI441">
        <f>IF(טבלה2[[#This Row],[מספר ספרות]]=7,2,3)</f>
        <v>2</v>
      </c>
    </row>
    <row r="442" spans="17:35" x14ac:dyDescent="0.25">
      <c r="Q442">
        <v>8331965</v>
      </c>
      <c r="R442">
        <v>588</v>
      </c>
      <c r="S442" t="s">
        <v>111</v>
      </c>
      <c r="T442" t="s">
        <v>112</v>
      </c>
      <c r="U442" t="s">
        <v>113</v>
      </c>
      <c r="V442">
        <v>15</v>
      </c>
      <c r="W442">
        <v>2009</v>
      </c>
      <c r="X442" s="1">
        <f>2025-טבלה2[[#This Row],[שנת יצור]]</f>
        <v>16</v>
      </c>
      <c r="Y442" s="39">
        <v>45638</v>
      </c>
      <c r="Z442" s="39">
        <v>46046</v>
      </c>
      <c r="AA442" t="s">
        <v>116</v>
      </c>
      <c r="AB442" t="s">
        <v>117</v>
      </c>
      <c r="AC442" s="1">
        <f>LEN(טבלה2[[#This Row],[מספר רכב]])</f>
        <v>7</v>
      </c>
      <c r="AD442" s="1" t="str">
        <f>RIGHT(טבלה2[[#This Row],[מספר רכב]],טבלה2[[#This Row],[ספרות בצדדים]])</f>
        <v>65</v>
      </c>
      <c r="AE442" s="1" t="str">
        <f>MID(טבלה2[[#This Row],[מספר רכב]],טבלה2[[#This Row],[ספרות בצדדים]]+1,טבלה2[[#This Row],[ספרות באמצע]])</f>
        <v>319</v>
      </c>
      <c r="AF442" s="1" t="str">
        <f>MID(טבלה2[[#This Row],[מספר רכב]],1,טבלה2[[#This Row],[ספרות בצדדים]])</f>
        <v>83</v>
      </c>
      <c r="AG442" s="1" t="str">
        <f>CONCATENATE(טבלה2[[#This Row],[חלק שמאלי]],"-",טבלה2[[#This Row],[אמצע]],"-",טבלה2[[#This Row],[חלק ימני]])</f>
        <v>83-319-65</v>
      </c>
      <c r="AH442">
        <f>IF(טבלה2[[#This Row],[מספר ספרות]]=7,3,2)</f>
        <v>3</v>
      </c>
      <c r="AI442">
        <f>IF(טבלה2[[#This Row],[מספר ספרות]]=7,2,3)</f>
        <v>2</v>
      </c>
    </row>
    <row r="443" spans="17:35" x14ac:dyDescent="0.25">
      <c r="Q443">
        <v>56000602</v>
      </c>
      <c r="R443">
        <v>845</v>
      </c>
      <c r="S443" t="s">
        <v>226</v>
      </c>
      <c r="T443" t="s">
        <v>489</v>
      </c>
      <c r="U443" t="s">
        <v>451</v>
      </c>
      <c r="V443">
        <v>11</v>
      </c>
      <c r="W443">
        <v>2021</v>
      </c>
      <c r="X443" s="1">
        <f>2025-טבלה2[[#This Row],[שנת יצור]]</f>
        <v>4</v>
      </c>
      <c r="Y443" s="39">
        <v>45781</v>
      </c>
      <c r="Z443" s="39">
        <v>46172</v>
      </c>
      <c r="AA443" t="s">
        <v>156</v>
      </c>
      <c r="AB443" t="s">
        <v>358</v>
      </c>
      <c r="AC443" s="1">
        <f>LEN(טבלה2[[#This Row],[מספר רכב]])</f>
        <v>8</v>
      </c>
      <c r="AD443" s="1" t="str">
        <f>RIGHT(טבלה2[[#This Row],[מספר רכב]],טבלה2[[#This Row],[ספרות בצדדים]])</f>
        <v>602</v>
      </c>
      <c r="AE443" s="1" t="str">
        <f>MID(טבלה2[[#This Row],[מספר רכב]],טבלה2[[#This Row],[ספרות בצדדים]]+1,טבלה2[[#This Row],[ספרות באמצע]])</f>
        <v>00</v>
      </c>
      <c r="AF443" s="1" t="str">
        <f>MID(טבלה2[[#This Row],[מספר רכב]],1,טבלה2[[#This Row],[ספרות בצדדים]])</f>
        <v>560</v>
      </c>
      <c r="AG443" s="1" t="str">
        <f>CONCATENATE(טבלה2[[#This Row],[חלק שמאלי]],"-",טבלה2[[#This Row],[אמצע]],"-",טבלה2[[#This Row],[חלק ימני]])</f>
        <v>560-00-602</v>
      </c>
      <c r="AH443">
        <f>IF(טבלה2[[#This Row],[מספר ספרות]]=7,3,2)</f>
        <v>2</v>
      </c>
      <c r="AI443">
        <f>IF(טבלה2[[#This Row],[מספר ספרות]]=7,2,3)</f>
        <v>3</v>
      </c>
    </row>
    <row r="444" spans="17:35" x14ac:dyDescent="0.25">
      <c r="Q444">
        <v>4296764</v>
      </c>
      <c r="R444">
        <v>413</v>
      </c>
      <c r="S444" t="s">
        <v>123</v>
      </c>
      <c r="T444" t="s">
        <v>180</v>
      </c>
      <c r="U444" t="s">
        <v>125</v>
      </c>
      <c r="V444">
        <v>15</v>
      </c>
      <c r="W444">
        <v>2008</v>
      </c>
      <c r="X444" s="1">
        <f>2025-טבלה2[[#This Row],[שנת יצור]]</f>
        <v>17</v>
      </c>
      <c r="Y444" s="39">
        <v>45558</v>
      </c>
      <c r="Z444" s="39">
        <v>45919</v>
      </c>
      <c r="AA444" t="s">
        <v>133</v>
      </c>
      <c r="AB444" t="s">
        <v>127</v>
      </c>
      <c r="AC444" s="1">
        <f>LEN(טבלה2[[#This Row],[מספר רכב]])</f>
        <v>7</v>
      </c>
      <c r="AD444" s="1" t="str">
        <f>RIGHT(טבלה2[[#This Row],[מספר רכב]],טבלה2[[#This Row],[ספרות בצדדים]])</f>
        <v>64</v>
      </c>
      <c r="AE444" s="1" t="str">
        <f>MID(טבלה2[[#This Row],[מספר רכב]],טבלה2[[#This Row],[ספרות בצדדים]]+1,טבלה2[[#This Row],[ספרות באמצע]])</f>
        <v>967</v>
      </c>
      <c r="AF444" s="1" t="str">
        <f>MID(טבלה2[[#This Row],[מספר רכב]],1,טבלה2[[#This Row],[ספרות בצדדים]])</f>
        <v>42</v>
      </c>
      <c r="AG444" s="1" t="str">
        <f>CONCATENATE(טבלה2[[#This Row],[חלק שמאלי]],"-",טבלה2[[#This Row],[אמצע]],"-",טבלה2[[#This Row],[חלק ימני]])</f>
        <v>42-967-64</v>
      </c>
      <c r="AH444">
        <f>IF(טבלה2[[#This Row],[מספר ספרות]]=7,3,2)</f>
        <v>3</v>
      </c>
      <c r="AI444">
        <f>IF(טבלה2[[#This Row],[מספר ספרות]]=7,2,3)</f>
        <v>2</v>
      </c>
    </row>
    <row r="445" spans="17:35" x14ac:dyDescent="0.25">
      <c r="Q445">
        <v>51688501</v>
      </c>
      <c r="R445">
        <v>253</v>
      </c>
      <c r="S445" t="s">
        <v>196</v>
      </c>
      <c r="T445" t="s">
        <v>359</v>
      </c>
      <c r="U445" t="s">
        <v>490</v>
      </c>
      <c r="V445">
        <v>15</v>
      </c>
      <c r="W445">
        <v>2018</v>
      </c>
      <c r="X445" s="1">
        <f>2025-טבלה2[[#This Row],[שנת יצור]]</f>
        <v>7</v>
      </c>
      <c r="Y445" s="39">
        <v>45781</v>
      </c>
      <c r="Z445" s="39">
        <v>46154</v>
      </c>
      <c r="AA445" t="s">
        <v>119</v>
      </c>
      <c r="AB445" t="s">
        <v>348</v>
      </c>
      <c r="AC445" s="1">
        <f>LEN(טבלה2[[#This Row],[מספר רכב]])</f>
        <v>8</v>
      </c>
      <c r="AD445" s="1" t="str">
        <f>RIGHT(טבלה2[[#This Row],[מספר רכב]],טבלה2[[#This Row],[ספרות בצדדים]])</f>
        <v>501</v>
      </c>
      <c r="AE445" s="1" t="str">
        <f>MID(טבלה2[[#This Row],[מספר רכב]],טבלה2[[#This Row],[ספרות בצדדים]]+1,טבלה2[[#This Row],[ספרות באמצע]])</f>
        <v>88</v>
      </c>
      <c r="AF445" s="1" t="str">
        <f>MID(טבלה2[[#This Row],[מספר רכב]],1,טבלה2[[#This Row],[ספרות בצדדים]])</f>
        <v>516</v>
      </c>
      <c r="AG445" s="1" t="str">
        <f>CONCATENATE(טבלה2[[#This Row],[חלק שמאלי]],"-",טבלה2[[#This Row],[אמצע]],"-",טבלה2[[#This Row],[חלק ימני]])</f>
        <v>516-88-501</v>
      </c>
      <c r="AH445">
        <f>IF(טבלה2[[#This Row],[מספר ספרות]]=7,3,2)</f>
        <v>2</v>
      </c>
      <c r="AI445">
        <f>IF(טבלה2[[#This Row],[מספר ספרות]]=7,2,3)</f>
        <v>3</v>
      </c>
    </row>
    <row r="446" spans="17:35" x14ac:dyDescent="0.25">
      <c r="Q446">
        <v>1854366</v>
      </c>
      <c r="R446">
        <v>588</v>
      </c>
      <c r="S446" t="s">
        <v>111</v>
      </c>
      <c r="T446" t="s">
        <v>253</v>
      </c>
      <c r="U446" t="s">
        <v>188</v>
      </c>
      <c r="V446">
        <v>15</v>
      </c>
      <c r="W446">
        <v>2008</v>
      </c>
      <c r="X446" s="1">
        <f>2025-טבלה2[[#This Row],[שנת יצור]]</f>
        <v>17</v>
      </c>
      <c r="Y446" s="39">
        <v>45683</v>
      </c>
      <c r="Z446" s="39">
        <v>46050</v>
      </c>
      <c r="AA446" t="s">
        <v>156</v>
      </c>
      <c r="AB446" t="s">
        <v>115</v>
      </c>
      <c r="AC446" s="1">
        <f>LEN(טבלה2[[#This Row],[מספר רכב]])</f>
        <v>7</v>
      </c>
      <c r="AD446" s="1" t="str">
        <f>RIGHT(טבלה2[[#This Row],[מספר רכב]],טבלה2[[#This Row],[ספרות בצדדים]])</f>
        <v>66</v>
      </c>
      <c r="AE446" s="1" t="str">
        <f>MID(טבלה2[[#This Row],[מספר רכב]],טבלה2[[#This Row],[ספרות בצדדים]]+1,טבלה2[[#This Row],[ספרות באמצע]])</f>
        <v>543</v>
      </c>
      <c r="AF446" s="1" t="str">
        <f>MID(טבלה2[[#This Row],[מספר רכב]],1,טבלה2[[#This Row],[ספרות בצדדים]])</f>
        <v>18</v>
      </c>
      <c r="AG446" s="1" t="str">
        <f>CONCATENATE(טבלה2[[#This Row],[חלק שמאלי]],"-",טבלה2[[#This Row],[אמצע]],"-",טבלה2[[#This Row],[חלק ימני]])</f>
        <v>18-543-66</v>
      </c>
      <c r="AH446">
        <f>IF(טבלה2[[#This Row],[מספר ספרות]]=7,3,2)</f>
        <v>3</v>
      </c>
      <c r="AI446">
        <f>IF(טבלה2[[#This Row],[מספר ספרות]]=7,2,3)</f>
        <v>2</v>
      </c>
    </row>
    <row r="447" spans="17:35" x14ac:dyDescent="0.25">
      <c r="Q447">
        <v>1522874</v>
      </c>
      <c r="R447">
        <v>845</v>
      </c>
      <c r="S447" t="s">
        <v>226</v>
      </c>
      <c r="T447" t="s">
        <v>247</v>
      </c>
      <c r="U447" t="s">
        <v>183</v>
      </c>
      <c r="V447">
        <v>15</v>
      </c>
      <c r="W447">
        <v>2010</v>
      </c>
      <c r="X447" s="1">
        <f>2025-טבלה2[[#This Row],[שנת יצור]]</f>
        <v>15</v>
      </c>
      <c r="Y447" s="39">
        <v>45655</v>
      </c>
      <c r="Z447" s="39">
        <v>46018</v>
      </c>
      <c r="AA447" t="s">
        <v>119</v>
      </c>
      <c r="AB447" t="s">
        <v>230</v>
      </c>
      <c r="AC447" s="1">
        <f>LEN(טבלה2[[#This Row],[מספר רכב]])</f>
        <v>7</v>
      </c>
      <c r="AD447" s="1" t="str">
        <f>RIGHT(טבלה2[[#This Row],[מספר רכב]],טבלה2[[#This Row],[ספרות בצדדים]])</f>
        <v>74</v>
      </c>
      <c r="AE447" s="1" t="str">
        <f>MID(טבלה2[[#This Row],[מספר רכב]],טבלה2[[#This Row],[ספרות בצדדים]]+1,טבלה2[[#This Row],[ספרות באמצע]])</f>
        <v>228</v>
      </c>
      <c r="AF447" s="1" t="str">
        <f>MID(טבלה2[[#This Row],[מספר רכב]],1,טבלה2[[#This Row],[ספרות בצדדים]])</f>
        <v>15</v>
      </c>
      <c r="AG447" s="1" t="str">
        <f>CONCATENATE(טבלה2[[#This Row],[חלק שמאלי]],"-",טבלה2[[#This Row],[אמצע]],"-",טבלה2[[#This Row],[חלק ימני]])</f>
        <v>15-228-74</v>
      </c>
      <c r="AH447">
        <f>IF(טבלה2[[#This Row],[מספר ספרות]]=7,3,2)</f>
        <v>3</v>
      </c>
      <c r="AI447">
        <f>IF(טבלה2[[#This Row],[מספר ספרות]]=7,2,3)</f>
        <v>2</v>
      </c>
    </row>
    <row r="448" spans="17:35" x14ac:dyDescent="0.25">
      <c r="Q448">
        <v>2408732</v>
      </c>
      <c r="R448">
        <v>751</v>
      </c>
      <c r="S448" t="s">
        <v>231</v>
      </c>
      <c r="T448" t="s">
        <v>491</v>
      </c>
      <c r="U448" t="s">
        <v>492</v>
      </c>
      <c r="V448">
        <v>15</v>
      </c>
      <c r="W448">
        <v>2014</v>
      </c>
      <c r="X448" s="1">
        <f>2025-טבלה2[[#This Row],[שנת יצור]]</f>
        <v>11</v>
      </c>
      <c r="Y448" s="39">
        <v>45781</v>
      </c>
      <c r="Z448" s="39">
        <v>46127</v>
      </c>
      <c r="AA448" t="s">
        <v>233</v>
      </c>
      <c r="AB448" t="s">
        <v>493</v>
      </c>
      <c r="AC448" s="1">
        <f>LEN(טבלה2[[#This Row],[מספר רכב]])</f>
        <v>7</v>
      </c>
      <c r="AD448" s="1" t="str">
        <f>RIGHT(טבלה2[[#This Row],[מספר רכב]],טבלה2[[#This Row],[ספרות בצדדים]])</f>
        <v>32</v>
      </c>
      <c r="AE448" s="1" t="str">
        <f>MID(טבלה2[[#This Row],[מספר רכב]],טבלה2[[#This Row],[ספרות בצדדים]]+1,טבלה2[[#This Row],[ספרות באמצע]])</f>
        <v>087</v>
      </c>
      <c r="AF448" s="1" t="str">
        <f>MID(טבלה2[[#This Row],[מספר רכב]],1,טבלה2[[#This Row],[ספרות בצדדים]])</f>
        <v>24</v>
      </c>
      <c r="AG448" s="1" t="str">
        <f>CONCATENATE(טבלה2[[#This Row],[חלק שמאלי]],"-",טבלה2[[#This Row],[אמצע]],"-",טבלה2[[#This Row],[חלק ימני]])</f>
        <v>24-087-32</v>
      </c>
      <c r="AH448">
        <f>IF(טבלה2[[#This Row],[מספר ספרות]]=7,3,2)</f>
        <v>3</v>
      </c>
      <c r="AI448">
        <f>IF(טבלה2[[#This Row],[מספר ספרות]]=7,2,3)</f>
        <v>2</v>
      </c>
    </row>
    <row r="449" spans="17:35" x14ac:dyDescent="0.25">
      <c r="Q449">
        <v>4209761</v>
      </c>
      <c r="R449">
        <v>588</v>
      </c>
      <c r="S449" t="s">
        <v>111</v>
      </c>
      <c r="T449" t="s">
        <v>112</v>
      </c>
      <c r="U449" t="s">
        <v>113</v>
      </c>
      <c r="W449">
        <v>2007</v>
      </c>
      <c r="X449" s="1">
        <f>2025-טבלה2[[#This Row],[שנת יצור]]</f>
        <v>18</v>
      </c>
      <c r="Y449" s="39">
        <v>45169</v>
      </c>
      <c r="Z449" s="39">
        <v>45476</v>
      </c>
      <c r="AA449" t="s">
        <v>120</v>
      </c>
      <c r="AB449" t="s">
        <v>117</v>
      </c>
      <c r="AC449" s="1">
        <f>LEN(טבלה2[[#This Row],[מספר רכב]])</f>
        <v>7</v>
      </c>
      <c r="AD449" s="1" t="str">
        <f>RIGHT(טבלה2[[#This Row],[מספר רכב]],טבלה2[[#This Row],[ספרות בצדדים]])</f>
        <v>61</v>
      </c>
      <c r="AE449" s="1" t="str">
        <f>MID(טבלה2[[#This Row],[מספר רכב]],טבלה2[[#This Row],[ספרות בצדדים]]+1,טבלה2[[#This Row],[ספרות באמצע]])</f>
        <v>097</v>
      </c>
      <c r="AF449" s="1" t="str">
        <f>MID(טבלה2[[#This Row],[מספר רכב]],1,טבלה2[[#This Row],[ספרות בצדדים]])</f>
        <v>42</v>
      </c>
      <c r="AG449" s="1" t="str">
        <f>CONCATENATE(טבלה2[[#This Row],[חלק שמאלי]],"-",טבלה2[[#This Row],[אמצע]],"-",טבלה2[[#This Row],[חלק ימני]])</f>
        <v>42-097-61</v>
      </c>
      <c r="AH449">
        <f>IF(טבלה2[[#This Row],[מספר ספרות]]=7,3,2)</f>
        <v>3</v>
      </c>
      <c r="AI449">
        <f>IF(טבלה2[[#This Row],[מספר ספרות]]=7,2,3)</f>
        <v>2</v>
      </c>
    </row>
    <row r="450" spans="17:35" x14ac:dyDescent="0.25">
      <c r="Q450">
        <v>6902663</v>
      </c>
      <c r="R450">
        <v>734</v>
      </c>
      <c r="S450" t="s">
        <v>139</v>
      </c>
      <c r="T450" t="s">
        <v>207</v>
      </c>
      <c r="U450" t="s">
        <v>208</v>
      </c>
      <c r="W450">
        <v>2008</v>
      </c>
      <c r="X450" s="1">
        <f>2025-טבלה2[[#This Row],[שנת יצור]]</f>
        <v>17</v>
      </c>
      <c r="Y450" s="39">
        <v>45117</v>
      </c>
      <c r="Z450" s="39">
        <v>45473</v>
      </c>
      <c r="AA450" t="s">
        <v>116</v>
      </c>
      <c r="AB450" t="s">
        <v>141</v>
      </c>
      <c r="AC450" s="1">
        <f>LEN(טבלה2[[#This Row],[מספר רכב]])</f>
        <v>7</v>
      </c>
      <c r="AD450" s="1" t="str">
        <f>RIGHT(טבלה2[[#This Row],[מספר רכב]],טבלה2[[#This Row],[ספרות בצדדים]])</f>
        <v>63</v>
      </c>
      <c r="AE450" s="1" t="str">
        <f>MID(טבלה2[[#This Row],[מספר רכב]],טבלה2[[#This Row],[ספרות בצדדים]]+1,טבלה2[[#This Row],[ספרות באמצע]])</f>
        <v>026</v>
      </c>
      <c r="AF450" s="1" t="str">
        <f>MID(טבלה2[[#This Row],[מספר רכב]],1,טבלה2[[#This Row],[ספרות בצדדים]])</f>
        <v>69</v>
      </c>
      <c r="AG450" s="1" t="str">
        <f>CONCATENATE(טבלה2[[#This Row],[חלק שמאלי]],"-",טבלה2[[#This Row],[אמצע]],"-",טבלה2[[#This Row],[חלק ימני]])</f>
        <v>69-026-63</v>
      </c>
      <c r="AH450">
        <f>IF(טבלה2[[#This Row],[מספר ספרות]]=7,3,2)</f>
        <v>3</v>
      </c>
      <c r="AI450">
        <f>IF(טבלה2[[#This Row],[מספר ספרות]]=7,2,3)</f>
        <v>2</v>
      </c>
    </row>
    <row r="451" spans="17:35" x14ac:dyDescent="0.25">
      <c r="Q451">
        <v>6414862</v>
      </c>
      <c r="R451">
        <v>413</v>
      </c>
      <c r="S451" t="s">
        <v>123</v>
      </c>
      <c r="T451" t="s">
        <v>494</v>
      </c>
      <c r="W451">
        <v>2007</v>
      </c>
      <c r="X451" s="1">
        <f>2025-טבלה2[[#This Row],[שנת יצור]]</f>
        <v>18</v>
      </c>
      <c r="Y451" s="39">
        <v>45722</v>
      </c>
      <c r="Z451" s="39">
        <v>46063</v>
      </c>
      <c r="AA451" t="s">
        <v>495</v>
      </c>
      <c r="AB451" t="s">
        <v>496</v>
      </c>
      <c r="AC451" s="1">
        <f>LEN(טבלה2[[#This Row],[מספר רכב]])</f>
        <v>7</v>
      </c>
      <c r="AD451" s="1" t="str">
        <f>RIGHT(טבלה2[[#This Row],[מספר רכב]],טבלה2[[#This Row],[ספרות בצדדים]])</f>
        <v>62</v>
      </c>
      <c r="AE451" s="1" t="str">
        <f>MID(טבלה2[[#This Row],[מספר רכב]],טבלה2[[#This Row],[ספרות בצדדים]]+1,טבלה2[[#This Row],[ספרות באמצע]])</f>
        <v>148</v>
      </c>
      <c r="AF451" s="1" t="str">
        <f>MID(טבלה2[[#This Row],[מספר רכב]],1,טבלה2[[#This Row],[ספרות בצדדים]])</f>
        <v>64</v>
      </c>
      <c r="AG451" s="1" t="str">
        <f>CONCATENATE(טבלה2[[#This Row],[חלק שמאלי]],"-",טבלה2[[#This Row],[אמצע]],"-",טבלה2[[#This Row],[חלק ימני]])</f>
        <v>64-148-62</v>
      </c>
      <c r="AH451">
        <f>IF(טבלה2[[#This Row],[מספר ספרות]]=7,3,2)</f>
        <v>3</v>
      </c>
      <c r="AI451">
        <f>IF(טבלה2[[#This Row],[מספר ספרות]]=7,2,3)</f>
        <v>2</v>
      </c>
    </row>
    <row r="452" spans="17:35" x14ac:dyDescent="0.25">
      <c r="Q452">
        <v>67509901</v>
      </c>
      <c r="R452">
        <v>312</v>
      </c>
      <c r="S452" t="s">
        <v>153</v>
      </c>
      <c r="T452" t="s">
        <v>377</v>
      </c>
      <c r="U452" t="s">
        <v>497</v>
      </c>
      <c r="V452">
        <v>9</v>
      </c>
      <c r="W452">
        <v>2019</v>
      </c>
      <c r="X452" s="1">
        <f>2025-טבלה2[[#This Row],[שנת יצור]]</f>
        <v>6</v>
      </c>
      <c r="Y452" s="39">
        <v>45781</v>
      </c>
      <c r="Z452" s="39">
        <v>46153</v>
      </c>
      <c r="AA452" t="s">
        <v>362</v>
      </c>
      <c r="AB452" t="s">
        <v>378</v>
      </c>
      <c r="AC452" s="1">
        <f>LEN(טבלה2[[#This Row],[מספר רכב]])</f>
        <v>8</v>
      </c>
      <c r="AD452" s="1" t="str">
        <f>RIGHT(טבלה2[[#This Row],[מספר רכב]],טבלה2[[#This Row],[ספרות בצדדים]])</f>
        <v>901</v>
      </c>
      <c r="AE452" s="1" t="str">
        <f>MID(טבלה2[[#This Row],[מספר רכב]],טבלה2[[#This Row],[ספרות בצדדים]]+1,טבלה2[[#This Row],[ספרות באמצע]])</f>
        <v>09</v>
      </c>
      <c r="AF452" s="1" t="str">
        <f>MID(טבלה2[[#This Row],[מספר רכב]],1,טבלה2[[#This Row],[ספרות בצדדים]])</f>
        <v>675</v>
      </c>
      <c r="AG452" s="1" t="str">
        <f>CONCATENATE(טבלה2[[#This Row],[חלק שמאלי]],"-",טבלה2[[#This Row],[אמצע]],"-",טבלה2[[#This Row],[חלק ימני]])</f>
        <v>675-09-901</v>
      </c>
      <c r="AH452">
        <f>IF(טבלה2[[#This Row],[מספר ספרות]]=7,3,2)</f>
        <v>2</v>
      </c>
      <c r="AI452">
        <f>IF(טבלה2[[#This Row],[מספר ספרות]]=7,2,3)</f>
        <v>3</v>
      </c>
    </row>
    <row r="453" spans="17:35" x14ac:dyDescent="0.25">
      <c r="Q453">
        <v>8225862</v>
      </c>
      <c r="R453">
        <v>588</v>
      </c>
      <c r="S453" t="s">
        <v>111</v>
      </c>
      <c r="T453" t="s">
        <v>112</v>
      </c>
      <c r="U453" t="s">
        <v>113</v>
      </c>
      <c r="V453">
        <v>15</v>
      </c>
      <c r="W453">
        <v>2008</v>
      </c>
      <c r="X453" s="1">
        <f>2025-טבלה2[[#This Row],[שנת יצור]]</f>
        <v>17</v>
      </c>
      <c r="Y453" s="39">
        <v>45748</v>
      </c>
      <c r="Z453" s="39">
        <v>46144</v>
      </c>
      <c r="AA453" t="s">
        <v>120</v>
      </c>
      <c r="AB453" t="s">
        <v>117</v>
      </c>
      <c r="AC453" s="1">
        <f>LEN(טבלה2[[#This Row],[מספר רכב]])</f>
        <v>7</v>
      </c>
      <c r="AD453" s="1" t="str">
        <f>RIGHT(טבלה2[[#This Row],[מספר רכב]],טבלה2[[#This Row],[ספרות בצדדים]])</f>
        <v>62</v>
      </c>
      <c r="AE453" s="1" t="str">
        <f>MID(טבלה2[[#This Row],[מספר רכב]],טבלה2[[#This Row],[ספרות בצדדים]]+1,טבלה2[[#This Row],[ספרות באמצע]])</f>
        <v>258</v>
      </c>
      <c r="AF453" s="1" t="str">
        <f>MID(טבלה2[[#This Row],[מספר רכב]],1,טבלה2[[#This Row],[ספרות בצדדים]])</f>
        <v>82</v>
      </c>
      <c r="AG453" s="1" t="str">
        <f>CONCATENATE(טבלה2[[#This Row],[חלק שמאלי]],"-",טבלה2[[#This Row],[אמצע]],"-",טבלה2[[#This Row],[חלק ימני]])</f>
        <v>82-258-62</v>
      </c>
      <c r="AH453">
        <f>IF(טבלה2[[#This Row],[מספר ספרות]]=7,3,2)</f>
        <v>3</v>
      </c>
      <c r="AI453">
        <f>IF(טבלה2[[#This Row],[מספר ספרות]]=7,2,3)</f>
        <v>2</v>
      </c>
    </row>
    <row r="454" spans="17:35" x14ac:dyDescent="0.25">
      <c r="Q454">
        <v>2012734</v>
      </c>
      <c r="R454">
        <v>481</v>
      </c>
      <c r="S454" t="s">
        <v>165</v>
      </c>
      <c r="T454" t="s">
        <v>498</v>
      </c>
      <c r="U454" t="s">
        <v>198</v>
      </c>
      <c r="V454">
        <v>15</v>
      </c>
      <c r="W454">
        <v>2015</v>
      </c>
      <c r="X454" s="1">
        <f>2025-טבלה2[[#This Row],[שנת יצור]]</f>
        <v>10</v>
      </c>
      <c r="Y454" s="39">
        <v>45781</v>
      </c>
      <c r="Z454" s="39">
        <v>46144</v>
      </c>
      <c r="AA454" t="s">
        <v>119</v>
      </c>
      <c r="AB454" t="s">
        <v>499</v>
      </c>
      <c r="AC454" s="1">
        <f>LEN(טבלה2[[#This Row],[מספר רכב]])</f>
        <v>7</v>
      </c>
      <c r="AD454" s="1" t="str">
        <f>RIGHT(טבלה2[[#This Row],[מספר רכב]],טבלה2[[#This Row],[ספרות בצדדים]])</f>
        <v>34</v>
      </c>
      <c r="AE454" s="1" t="str">
        <f>MID(טבלה2[[#This Row],[מספר רכב]],טבלה2[[#This Row],[ספרות בצדדים]]+1,טבלה2[[#This Row],[ספרות באמצע]])</f>
        <v>127</v>
      </c>
      <c r="AF454" s="1" t="str">
        <f>MID(טבלה2[[#This Row],[מספר רכב]],1,טבלה2[[#This Row],[ספרות בצדדים]])</f>
        <v>20</v>
      </c>
      <c r="AG454" s="1" t="str">
        <f>CONCATENATE(טבלה2[[#This Row],[חלק שמאלי]],"-",טבלה2[[#This Row],[אמצע]],"-",טבלה2[[#This Row],[חלק ימני]])</f>
        <v>20-127-34</v>
      </c>
      <c r="AH454">
        <f>IF(טבלה2[[#This Row],[מספר ספרות]]=7,3,2)</f>
        <v>3</v>
      </c>
      <c r="AI454">
        <f>IF(טבלה2[[#This Row],[מספר ספרות]]=7,2,3)</f>
        <v>2</v>
      </c>
    </row>
    <row r="455" spans="17:35" x14ac:dyDescent="0.25">
      <c r="Q455">
        <v>6591737</v>
      </c>
      <c r="R455">
        <v>481</v>
      </c>
      <c r="S455" t="s">
        <v>165</v>
      </c>
      <c r="T455" t="s">
        <v>371</v>
      </c>
      <c r="U455" t="s">
        <v>360</v>
      </c>
      <c r="V455">
        <v>15</v>
      </c>
      <c r="W455">
        <v>2016</v>
      </c>
      <c r="X455" s="1">
        <f>2025-טבלה2[[#This Row],[שנת יצור]]</f>
        <v>9</v>
      </c>
      <c r="Y455" s="39">
        <v>45781</v>
      </c>
      <c r="Z455" s="39">
        <v>46146</v>
      </c>
      <c r="AA455" t="s">
        <v>118</v>
      </c>
      <c r="AB455" t="s">
        <v>373</v>
      </c>
      <c r="AC455" s="1">
        <f>LEN(טבלה2[[#This Row],[מספר רכב]])</f>
        <v>7</v>
      </c>
      <c r="AD455" s="1" t="str">
        <f>RIGHT(טבלה2[[#This Row],[מספר רכב]],טבלה2[[#This Row],[ספרות בצדדים]])</f>
        <v>37</v>
      </c>
      <c r="AE455" s="1" t="str">
        <f>MID(טבלה2[[#This Row],[מספר רכב]],טבלה2[[#This Row],[ספרות בצדדים]]+1,טבלה2[[#This Row],[ספרות באמצע]])</f>
        <v>917</v>
      </c>
      <c r="AF455" s="1" t="str">
        <f>MID(טבלה2[[#This Row],[מספר רכב]],1,טבלה2[[#This Row],[ספרות בצדדים]])</f>
        <v>65</v>
      </c>
      <c r="AG455" s="1" t="str">
        <f>CONCATENATE(טבלה2[[#This Row],[חלק שמאלי]],"-",טבלה2[[#This Row],[אמצע]],"-",טבלה2[[#This Row],[חלק ימני]])</f>
        <v>65-917-37</v>
      </c>
      <c r="AH455">
        <f>IF(טבלה2[[#This Row],[מספר ספרות]]=7,3,2)</f>
        <v>3</v>
      </c>
      <c r="AI455">
        <f>IF(טבלה2[[#This Row],[מספר ספרות]]=7,2,3)</f>
        <v>2</v>
      </c>
    </row>
    <row r="456" spans="17:35" x14ac:dyDescent="0.25">
      <c r="Q456">
        <v>5722663</v>
      </c>
      <c r="R456">
        <v>845</v>
      </c>
      <c r="S456" t="s">
        <v>226</v>
      </c>
      <c r="T456" t="s">
        <v>247</v>
      </c>
      <c r="U456" t="s">
        <v>183</v>
      </c>
      <c r="W456">
        <v>2008</v>
      </c>
      <c r="X456" s="1">
        <f>2025-טבלה2[[#This Row],[שנת יצור]]</f>
        <v>17</v>
      </c>
      <c r="Y456" s="39">
        <v>45527</v>
      </c>
      <c r="Z456" s="39">
        <v>45803</v>
      </c>
      <c r="AA456" t="s">
        <v>120</v>
      </c>
      <c r="AB456" t="s">
        <v>230</v>
      </c>
      <c r="AC456" s="1">
        <f>LEN(טבלה2[[#This Row],[מספר רכב]])</f>
        <v>7</v>
      </c>
      <c r="AD456" s="1" t="str">
        <f>RIGHT(טבלה2[[#This Row],[מספר רכב]],טבלה2[[#This Row],[ספרות בצדדים]])</f>
        <v>63</v>
      </c>
      <c r="AE456" s="1" t="str">
        <f>MID(טבלה2[[#This Row],[מספר רכב]],טבלה2[[#This Row],[ספרות בצדדים]]+1,טבלה2[[#This Row],[ספרות באמצע]])</f>
        <v>226</v>
      </c>
      <c r="AF456" s="1" t="str">
        <f>MID(טבלה2[[#This Row],[מספר רכב]],1,טבלה2[[#This Row],[ספרות בצדדים]])</f>
        <v>57</v>
      </c>
      <c r="AG456" s="1" t="str">
        <f>CONCATENATE(טבלה2[[#This Row],[חלק שמאלי]],"-",טבלה2[[#This Row],[אמצע]],"-",טבלה2[[#This Row],[חלק ימני]])</f>
        <v>57-226-63</v>
      </c>
      <c r="AH456">
        <f>IF(טבלה2[[#This Row],[מספר ספרות]]=7,3,2)</f>
        <v>3</v>
      </c>
      <c r="AI456">
        <f>IF(טבלה2[[#This Row],[מספר ספרות]]=7,2,3)</f>
        <v>2</v>
      </c>
    </row>
    <row r="457" spans="17:35" x14ac:dyDescent="0.25">
      <c r="Q457">
        <v>51823401</v>
      </c>
      <c r="R457">
        <v>481</v>
      </c>
      <c r="S457" t="s">
        <v>165</v>
      </c>
      <c r="T457" t="s">
        <v>500</v>
      </c>
      <c r="U457" t="s">
        <v>198</v>
      </c>
      <c r="V457">
        <v>15</v>
      </c>
      <c r="W457">
        <v>2018</v>
      </c>
      <c r="X457" s="1">
        <f>2025-טבלה2[[#This Row],[שנת יצור]]</f>
        <v>7</v>
      </c>
      <c r="Y457" s="39">
        <v>45781</v>
      </c>
      <c r="Z457" s="39">
        <v>46171</v>
      </c>
      <c r="AA457" t="s">
        <v>367</v>
      </c>
      <c r="AB457" t="s">
        <v>501</v>
      </c>
      <c r="AC457" s="1">
        <f>LEN(טבלה2[[#This Row],[מספר רכב]])</f>
        <v>8</v>
      </c>
      <c r="AD457" s="1" t="str">
        <f>RIGHT(טבלה2[[#This Row],[מספר רכב]],טבלה2[[#This Row],[ספרות בצדדים]])</f>
        <v>401</v>
      </c>
      <c r="AE457" s="1" t="str">
        <f>MID(טבלה2[[#This Row],[מספר רכב]],טבלה2[[#This Row],[ספרות בצדדים]]+1,טבלה2[[#This Row],[ספרות באמצע]])</f>
        <v>23</v>
      </c>
      <c r="AF457" s="1" t="str">
        <f>MID(טבלה2[[#This Row],[מספר רכב]],1,טבלה2[[#This Row],[ספרות בצדדים]])</f>
        <v>518</v>
      </c>
      <c r="AG457" s="1" t="str">
        <f>CONCATENATE(טבלה2[[#This Row],[חלק שמאלי]],"-",טבלה2[[#This Row],[אמצע]],"-",טבלה2[[#This Row],[חלק ימני]])</f>
        <v>518-23-401</v>
      </c>
      <c r="AH457">
        <f>IF(טבלה2[[#This Row],[מספר ספרות]]=7,3,2)</f>
        <v>2</v>
      </c>
      <c r="AI457">
        <f>IF(טבלה2[[#This Row],[מספר ספרות]]=7,2,3)</f>
        <v>3</v>
      </c>
    </row>
    <row r="458" spans="17:35" x14ac:dyDescent="0.25">
      <c r="Q458">
        <v>2289832</v>
      </c>
      <c r="R458">
        <v>751</v>
      </c>
      <c r="S458" t="s">
        <v>231</v>
      </c>
      <c r="T458" t="s">
        <v>502</v>
      </c>
      <c r="U458" t="s">
        <v>201</v>
      </c>
      <c r="V458">
        <v>14</v>
      </c>
      <c r="W458">
        <v>2014</v>
      </c>
      <c r="X458" s="1">
        <f>2025-טבלה2[[#This Row],[שנת יצור]]</f>
        <v>11</v>
      </c>
      <c r="Y458" s="39">
        <v>45781</v>
      </c>
      <c r="Z458" s="39">
        <v>46104</v>
      </c>
      <c r="AA458" t="s">
        <v>233</v>
      </c>
      <c r="AB458" t="s">
        <v>503</v>
      </c>
      <c r="AC458" s="1">
        <f>LEN(טבלה2[[#This Row],[מספר רכב]])</f>
        <v>7</v>
      </c>
      <c r="AD458" s="1" t="str">
        <f>RIGHT(טבלה2[[#This Row],[מספר רכב]],טבלה2[[#This Row],[ספרות בצדדים]])</f>
        <v>32</v>
      </c>
      <c r="AE458" s="1" t="str">
        <f>MID(טבלה2[[#This Row],[מספר רכב]],טבלה2[[#This Row],[ספרות בצדדים]]+1,טבלה2[[#This Row],[ספרות באמצע]])</f>
        <v>898</v>
      </c>
      <c r="AF458" s="1" t="str">
        <f>MID(טבלה2[[#This Row],[מספר רכב]],1,טבלה2[[#This Row],[ספרות בצדדים]])</f>
        <v>22</v>
      </c>
      <c r="AG458" s="1" t="str">
        <f>CONCATENATE(טבלה2[[#This Row],[חלק שמאלי]],"-",טבלה2[[#This Row],[אמצע]],"-",טבלה2[[#This Row],[חלק ימני]])</f>
        <v>22-898-32</v>
      </c>
      <c r="AH458">
        <f>IF(טבלה2[[#This Row],[מספר ספרות]]=7,3,2)</f>
        <v>3</v>
      </c>
      <c r="AI458">
        <f>IF(טבלה2[[#This Row],[מספר ספרות]]=7,2,3)</f>
        <v>2</v>
      </c>
    </row>
    <row r="459" spans="17:35" x14ac:dyDescent="0.25">
      <c r="Q459">
        <v>2166465</v>
      </c>
      <c r="R459">
        <v>588</v>
      </c>
      <c r="S459" t="s">
        <v>111</v>
      </c>
      <c r="T459" t="s">
        <v>112</v>
      </c>
      <c r="U459" t="s">
        <v>113</v>
      </c>
      <c r="V459">
        <v>15</v>
      </c>
      <c r="W459">
        <v>2008</v>
      </c>
      <c r="X459" s="1">
        <f>2025-טבלה2[[#This Row],[שנת יצור]]</f>
        <v>17</v>
      </c>
      <c r="Y459" s="39">
        <v>45650</v>
      </c>
      <c r="Z459" s="39">
        <v>46008</v>
      </c>
      <c r="AA459" t="s">
        <v>122</v>
      </c>
      <c r="AB459" t="s">
        <v>117</v>
      </c>
      <c r="AC459" s="1">
        <f>LEN(טבלה2[[#This Row],[מספר רכב]])</f>
        <v>7</v>
      </c>
      <c r="AD459" s="1" t="str">
        <f>RIGHT(טבלה2[[#This Row],[מספר רכב]],טבלה2[[#This Row],[ספרות בצדדים]])</f>
        <v>65</v>
      </c>
      <c r="AE459" s="1" t="str">
        <f>MID(טבלה2[[#This Row],[מספר רכב]],טבלה2[[#This Row],[ספרות בצדדים]]+1,טבלה2[[#This Row],[ספרות באמצע]])</f>
        <v>664</v>
      </c>
      <c r="AF459" s="1" t="str">
        <f>MID(טבלה2[[#This Row],[מספר רכב]],1,טבלה2[[#This Row],[ספרות בצדדים]])</f>
        <v>21</v>
      </c>
      <c r="AG459" s="1" t="str">
        <f>CONCATENATE(טבלה2[[#This Row],[חלק שמאלי]],"-",טבלה2[[#This Row],[אמצע]],"-",טבלה2[[#This Row],[חלק ימני]])</f>
        <v>21-664-65</v>
      </c>
      <c r="AH459">
        <f>IF(טבלה2[[#This Row],[מספר ספרות]]=7,3,2)</f>
        <v>3</v>
      </c>
      <c r="AI459">
        <f>IF(טבלה2[[#This Row],[מספר ספרות]]=7,2,3)</f>
        <v>2</v>
      </c>
    </row>
    <row r="460" spans="17:35" x14ac:dyDescent="0.25">
      <c r="Q460">
        <v>9921712</v>
      </c>
      <c r="R460">
        <v>312</v>
      </c>
      <c r="S460" t="s">
        <v>153</v>
      </c>
      <c r="T460" t="s">
        <v>504</v>
      </c>
      <c r="V460">
        <v>7</v>
      </c>
      <c r="W460">
        <v>2013</v>
      </c>
      <c r="X460" s="1">
        <f>2025-טבלה2[[#This Row],[שנת יצור]]</f>
        <v>12</v>
      </c>
      <c r="Y460" s="39">
        <v>45781</v>
      </c>
      <c r="Z460" s="39">
        <v>46147</v>
      </c>
      <c r="AA460" t="s">
        <v>362</v>
      </c>
      <c r="AB460" t="s">
        <v>505</v>
      </c>
      <c r="AC460" s="1">
        <f>LEN(טבלה2[[#This Row],[מספר רכב]])</f>
        <v>7</v>
      </c>
      <c r="AD460" s="1" t="str">
        <f>RIGHT(טבלה2[[#This Row],[מספר רכב]],טבלה2[[#This Row],[ספרות בצדדים]])</f>
        <v>12</v>
      </c>
      <c r="AE460" s="1" t="str">
        <f>MID(טבלה2[[#This Row],[מספר רכב]],טבלה2[[#This Row],[ספרות בצדדים]]+1,טבלה2[[#This Row],[ספרות באמצע]])</f>
        <v>217</v>
      </c>
      <c r="AF460" s="1" t="str">
        <f>MID(טבלה2[[#This Row],[מספר רכב]],1,טבלה2[[#This Row],[ספרות בצדדים]])</f>
        <v>99</v>
      </c>
      <c r="AG460" s="1" t="str">
        <f>CONCATENATE(טבלה2[[#This Row],[חלק שמאלי]],"-",טבלה2[[#This Row],[אמצע]],"-",טבלה2[[#This Row],[חלק ימני]])</f>
        <v>99-217-12</v>
      </c>
      <c r="AH460">
        <f>IF(טבלה2[[#This Row],[מספר ספרות]]=7,3,2)</f>
        <v>3</v>
      </c>
      <c r="AI460">
        <f>IF(טבלה2[[#This Row],[מספר ספרות]]=7,2,3)</f>
        <v>2</v>
      </c>
    </row>
    <row r="461" spans="17:35" x14ac:dyDescent="0.25">
      <c r="Q461">
        <v>76065601</v>
      </c>
      <c r="R461">
        <v>839</v>
      </c>
      <c r="S461" t="s">
        <v>244</v>
      </c>
      <c r="T461" t="s">
        <v>506</v>
      </c>
      <c r="U461" t="s">
        <v>507</v>
      </c>
      <c r="V461">
        <v>4</v>
      </c>
      <c r="W461">
        <v>2019</v>
      </c>
      <c r="X461" s="1">
        <f>2025-טבלה2[[#This Row],[שנת יצור]]</f>
        <v>6</v>
      </c>
      <c r="Y461" s="39">
        <v>45781</v>
      </c>
      <c r="Z461" s="39">
        <v>46144</v>
      </c>
      <c r="AA461" t="s">
        <v>119</v>
      </c>
      <c r="AB461" t="s">
        <v>508</v>
      </c>
      <c r="AC461" s="1">
        <f>LEN(טבלה2[[#This Row],[מספר רכב]])</f>
        <v>8</v>
      </c>
      <c r="AD461" s="1" t="str">
        <f>RIGHT(טבלה2[[#This Row],[מספר רכב]],טבלה2[[#This Row],[ספרות בצדדים]])</f>
        <v>601</v>
      </c>
      <c r="AE461" s="1" t="str">
        <f>MID(טבלה2[[#This Row],[מספר רכב]],טבלה2[[#This Row],[ספרות בצדדים]]+1,טבלה2[[#This Row],[ספרות באמצע]])</f>
        <v>65</v>
      </c>
      <c r="AF461" s="1" t="str">
        <f>MID(טבלה2[[#This Row],[מספר רכב]],1,טבלה2[[#This Row],[ספרות בצדדים]])</f>
        <v>760</v>
      </c>
      <c r="AG461" s="1" t="str">
        <f>CONCATENATE(טבלה2[[#This Row],[חלק שמאלי]],"-",טבלה2[[#This Row],[אמצע]],"-",טבלה2[[#This Row],[חלק ימני]])</f>
        <v>760-65-601</v>
      </c>
      <c r="AH461">
        <f>IF(טבלה2[[#This Row],[מספר ספרות]]=7,3,2)</f>
        <v>2</v>
      </c>
      <c r="AI461">
        <f>IF(טבלה2[[#This Row],[מספר ספרות]]=7,2,3)</f>
        <v>3</v>
      </c>
    </row>
    <row r="462" spans="17:35" x14ac:dyDescent="0.25">
      <c r="Q462">
        <v>2927574</v>
      </c>
      <c r="R462">
        <v>413</v>
      </c>
      <c r="S462" t="s">
        <v>123</v>
      </c>
      <c r="T462" t="s">
        <v>157</v>
      </c>
      <c r="U462" t="s">
        <v>509</v>
      </c>
      <c r="V462">
        <v>15</v>
      </c>
      <c r="W462">
        <v>2011</v>
      </c>
      <c r="X462" s="1">
        <f>2025-טבלה2[[#This Row],[שנת יצור]]</f>
        <v>14</v>
      </c>
      <c r="Y462" s="39">
        <v>45698</v>
      </c>
      <c r="Z462" s="39">
        <v>46072</v>
      </c>
      <c r="AA462" t="s">
        <v>233</v>
      </c>
      <c r="AB462" t="s">
        <v>127</v>
      </c>
      <c r="AC462" s="1">
        <f>LEN(טבלה2[[#This Row],[מספר רכב]])</f>
        <v>7</v>
      </c>
      <c r="AD462" s="1" t="str">
        <f>RIGHT(טבלה2[[#This Row],[מספר רכב]],טבלה2[[#This Row],[ספרות בצדדים]])</f>
        <v>74</v>
      </c>
      <c r="AE462" s="1" t="str">
        <f>MID(טבלה2[[#This Row],[מספר רכב]],טבלה2[[#This Row],[ספרות בצדדים]]+1,טבלה2[[#This Row],[ספרות באמצע]])</f>
        <v>275</v>
      </c>
      <c r="AF462" s="1" t="str">
        <f>MID(טבלה2[[#This Row],[מספר רכב]],1,טבלה2[[#This Row],[ספרות בצדדים]])</f>
        <v>29</v>
      </c>
      <c r="AG462" s="1" t="str">
        <f>CONCATENATE(טבלה2[[#This Row],[חלק שמאלי]],"-",טבלה2[[#This Row],[אמצע]],"-",טבלה2[[#This Row],[חלק ימני]])</f>
        <v>29-275-74</v>
      </c>
      <c r="AH462">
        <f>IF(טבלה2[[#This Row],[מספר ספרות]]=7,3,2)</f>
        <v>3</v>
      </c>
      <c r="AI462">
        <f>IF(טבלה2[[#This Row],[מספר ספרות]]=7,2,3)</f>
        <v>2</v>
      </c>
    </row>
    <row r="463" spans="17:35" x14ac:dyDescent="0.25">
      <c r="Q463">
        <v>7652133</v>
      </c>
      <c r="R463">
        <v>299</v>
      </c>
      <c r="S463" t="s">
        <v>374</v>
      </c>
      <c r="T463" t="s">
        <v>510</v>
      </c>
      <c r="U463" t="s">
        <v>194</v>
      </c>
      <c r="V463">
        <v>14</v>
      </c>
      <c r="W463">
        <v>2015</v>
      </c>
      <c r="X463" s="1">
        <f>2025-טבלה2[[#This Row],[שנת יצור]]</f>
        <v>10</v>
      </c>
      <c r="Y463" s="39">
        <v>45781</v>
      </c>
      <c r="Z463" s="39">
        <v>46151</v>
      </c>
      <c r="AA463" t="s">
        <v>184</v>
      </c>
      <c r="AB463" t="s">
        <v>511</v>
      </c>
      <c r="AC463" s="1">
        <f>LEN(טבלה2[[#This Row],[מספר רכב]])</f>
        <v>7</v>
      </c>
      <c r="AD463" s="1" t="str">
        <f>RIGHT(טבלה2[[#This Row],[מספר רכב]],טבלה2[[#This Row],[ספרות בצדדים]])</f>
        <v>33</v>
      </c>
      <c r="AE463" s="1" t="str">
        <f>MID(טבלה2[[#This Row],[מספר רכב]],טבלה2[[#This Row],[ספרות בצדדים]]+1,טבלה2[[#This Row],[ספרות באמצע]])</f>
        <v>521</v>
      </c>
      <c r="AF463" s="1" t="str">
        <f>MID(טבלה2[[#This Row],[מספר רכב]],1,טבלה2[[#This Row],[ספרות בצדדים]])</f>
        <v>76</v>
      </c>
      <c r="AG463" s="1" t="str">
        <f>CONCATENATE(טבלה2[[#This Row],[חלק שמאלי]],"-",טבלה2[[#This Row],[אמצע]],"-",טבלה2[[#This Row],[חלק ימני]])</f>
        <v>76-521-33</v>
      </c>
      <c r="AH463">
        <f>IF(טבלה2[[#This Row],[מספר ספרות]]=7,3,2)</f>
        <v>3</v>
      </c>
      <c r="AI463">
        <f>IF(טבלה2[[#This Row],[מספר ספרות]]=7,2,3)</f>
        <v>2</v>
      </c>
    </row>
    <row r="464" spans="17:35" x14ac:dyDescent="0.25">
      <c r="Q464">
        <v>6658866</v>
      </c>
      <c r="R464">
        <v>413</v>
      </c>
      <c r="S464" t="s">
        <v>123</v>
      </c>
      <c r="T464" t="s">
        <v>159</v>
      </c>
      <c r="U464" t="s">
        <v>158</v>
      </c>
      <c r="V464">
        <v>15</v>
      </c>
      <c r="W464">
        <v>2008</v>
      </c>
      <c r="X464" s="1">
        <f>2025-טבלה2[[#This Row],[שנת יצור]]</f>
        <v>17</v>
      </c>
      <c r="Y464" s="39">
        <v>45690</v>
      </c>
      <c r="Z464" s="39">
        <v>46076</v>
      </c>
      <c r="AA464" t="s">
        <v>126</v>
      </c>
      <c r="AB464" t="s">
        <v>127</v>
      </c>
      <c r="AC464" s="1">
        <f>LEN(טבלה2[[#This Row],[מספר רכב]])</f>
        <v>7</v>
      </c>
      <c r="AD464" s="1" t="str">
        <f>RIGHT(טבלה2[[#This Row],[מספר רכב]],טבלה2[[#This Row],[ספרות בצדדים]])</f>
        <v>66</v>
      </c>
      <c r="AE464" s="1" t="str">
        <f>MID(טבלה2[[#This Row],[מספר רכב]],טבלה2[[#This Row],[ספרות בצדדים]]+1,טבלה2[[#This Row],[ספרות באמצע]])</f>
        <v>588</v>
      </c>
      <c r="AF464" s="1" t="str">
        <f>MID(טבלה2[[#This Row],[מספר רכב]],1,טבלה2[[#This Row],[ספרות בצדדים]])</f>
        <v>66</v>
      </c>
      <c r="AG464" s="1" t="str">
        <f>CONCATENATE(טבלה2[[#This Row],[חלק שמאלי]],"-",טבלה2[[#This Row],[אמצע]],"-",טבלה2[[#This Row],[חלק ימני]])</f>
        <v>66-588-66</v>
      </c>
      <c r="AH464">
        <f>IF(טבלה2[[#This Row],[מספר ספרות]]=7,3,2)</f>
        <v>3</v>
      </c>
      <c r="AI464">
        <f>IF(טבלה2[[#This Row],[מספר ספרות]]=7,2,3)</f>
        <v>2</v>
      </c>
    </row>
    <row r="465" spans="17:35" x14ac:dyDescent="0.25">
      <c r="Q465">
        <v>6151265</v>
      </c>
      <c r="R465">
        <v>588</v>
      </c>
      <c r="S465" t="s">
        <v>111</v>
      </c>
      <c r="T465" t="s">
        <v>112</v>
      </c>
      <c r="U465" t="s">
        <v>113</v>
      </c>
      <c r="V465">
        <v>15</v>
      </c>
      <c r="W465">
        <v>2008</v>
      </c>
      <c r="X465" s="1">
        <f>2025-טבלה2[[#This Row],[שנת יצור]]</f>
        <v>17</v>
      </c>
      <c r="Y465" s="39">
        <v>45435</v>
      </c>
      <c r="Z465" s="39">
        <v>45804</v>
      </c>
      <c r="AA465" t="s">
        <v>120</v>
      </c>
      <c r="AB465" t="s">
        <v>117</v>
      </c>
      <c r="AC465" s="1">
        <f>LEN(טבלה2[[#This Row],[מספר רכב]])</f>
        <v>7</v>
      </c>
      <c r="AD465" s="1" t="str">
        <f>RIGHT(טבלה2[[#This Row],[מספר רכב]],טבלה2[[#This Row],[ספרות בצדדים]])</f>
        <v>65</v>
      </c>
      <c r="AE465" s="1" t="str">
        <f>MID(טבלה2[[#This Row],[מספר רכב]],טבלה2[[#This Row],[ספרות בצדדים]]+1,טבלה2[[#This Row],[ספרות באמצע]])</f>
        <v>512</v>
      </c>
      <c r="AF465" s="1" t="str">
        <f>MID(טבלה2[[#This Row],[מספר רכב]],1,טבלה2[[#This Row],[ספרות בצדדים]])</f>
        <v>61</v>
      </c>
      <c r="AG465" s="1" t="str">
        <f>CONCATENATE(טבלה2[[#This Row],[חלק שמאלי]],"-",טבלה2[[#This Row],[אמצע]],"-",טבלה2[[#This Row],[חלק ימני]])</f>
        <v>61-512-65</v>
      </c>
      <c r="AH465">
        <f>IF(טבלה2[[#This Row],[מספר ספרות]]=7,3,2)</f>
        <v>3</v>
      </c>
      <c r="AI465">
        <f>IF(טבלה2[[#This Row],[מספר ספרות]]=7,2,3)</f>
        <v>2</v>
      </c>
    </row>
    <row r="466" spans="17:35" x14ac:dyDescent="0.25">
      <c r="Q466">
        <v>6456862</v>
      </c>
      <c r="R466">
        <v>413</v>
      </c>
      <c r="S466" t="s">
        <v>123</v>
      </c>
      <c r="T466" t="s">
        <v>124</v>
      </c>
      <c r="U466" t="s">
        <v>125</v>
      </c>
      <c r="W466">
        <v>2007</v>
      </c>
      <c r="X466" s="1">
        <f>2025-טבלה2[[#This Row],[שנת יצור]]</f>
        <v>18</v>
      </c>
      <c r="Y466" s="39">
        <v>45701</v>
      </c>
      <c r="Z466" s="39">
        <v>46067</v>
      </c>
      <c r="AA466" t="s">
        <v>126</v>
      </c>
      <c r="AB466" t="s">
        <v>127</v>
      </c>
      <c r="AC466" s="1">
        <f>LEN(טבלה2[[#This Row],[מספר רכב]])</f>
        <v>7</v>
      </c>
      <c r="AD466" s="1" t="str">
        <f>RIGHT(טבלה2[[#This Row],[מספר רכב]],טבלה2[[#This Row],[ספרות בצדדים]])</f>
        <v>62</v>
      </c>
      <c r="AE466" s="1" t="str">
        <f>MID(טבלה2[[#This Row],[מספר רכב]],טבלה2[[#This Row],[ספרות בצדדים]]+1,טבלה2[[#This Row],[ספרות באמצע]])</f>
        <v>568</v>
      </c>
      <c r="AF466" s="1" t="str">
        <f>MID(טבלה2[[#This Row],[מספר רכב]],1,טבלה2[[#This Row],[ספרות בצדדים]])</f>
        <v>64</v>
      </c>
      <c r="AG466" s="1" t="str">
        <f>CONCATENATE(טבלה2[[#This Row],[חלק שמאלי]],"-",טבלה2[[#This Row],[אמצע]],"-",טבלה2[[#This Row],[חלק ימני]])</f>
        <v>64-568-62</v>
      </c>
      <c r="AH466">
        <f>IF(טבלה2[[#This Row],[מספר ספרות]]=7,3,2)</f>
        <v>3</v>
      </c>
      <c r="AI466">
        <f>IF(טבלה2[[#This Row],[מספר ספרות]]=7,2,3)</f>
        <v>2</v>
      </c>
    </row>
    <row r="467" spans="17:35" x14ac:dyDescent="0.25">
      <c r="Q467">
        <v>1716061</v>
      </c>
      <c r="R467">
        <v>588</v>
      </c>
      <c r="S467" t="s">
        <v>111</v>
      </c>
      <c r="T467" t="s">
        <v>112</v>
      </c>
      <c r="U467" t="s">
        <v>113</v>
      </c>
      <c r="W467">
        <v>2007</v>
      </c>
      <c r="X467" s="1">
        <f>2025-טבלה2[[#This Row],[שנת יצור]]</f>
        <v>18</v>
      </c>
      <c r="Y467" s="39">
        <v>45508</v>
      </c>
      <c r="Z467" s="39">
        <v>45807</v>
      </c>
      <c r="AA467" t="s">
        <v>118</v>
      </c>
      <c r="AB467" t="s">
        <v>117</v>
      </c>
      <c r="AC467" s="1">
        <f>LEN(טבלה2[[#This Row],[מספר רכב]])</f>
        <v>7</v>
      </c>
      <c r="AD467" s="1" t="str">
        <f>RIGHT(טבלה2[[#This Row],[מספר רכב]],טבלה2[[#This Row],[ספרות בצדדים]])</f>
        <v>61</v>
      </c>
      <c r="AE467" s="1" t="str">
        <f>MID(טבלה2[[#This Row],[מספר רכב]],טבלה2[[#This Row],[ספרות בצדדים]]+1,טבלה2[[#This Row],[ספרות באמצע]])</f>
        <v>160</v>
      </c>
      <c r="AF467" s="1" t="str">
        <f>MID(טבלה2[[#This Row],[מספר רכב]],1,טבלה2[[#This Row],[ספרות בצדדים]])</f>
        <v>17</v>
      </c>
      <c r="AG467" s="1" t="str">
        <f>CONCATENATE(טבלה2[[#This Row],[חלק שמאלי]],"-",טבלה2[[#This Row],[אמצע]],"-",טבלה2[[#This Row],[חלק ימני]])</f>
        <v>17-160-61</v>
      </c>
      <c r="AH467">
        <f>IF(טבלה2[[#This Row],[מספר ספרות]]=7,3,2)</f>
        <v>3</v>
      </c>
      <c r="AI467">
        <f>IF(טבלה2[[#This Row],[מספר ספרות]]=7,2,3)</f>
        <v>2</v>
      </c>
    </row>
    <row r="468" spans="17:35" x14ac:dyDescent="0.25">
      <c r="Q468">
        <v>8561714</v>
      </c>
      <c r="R468">
        <v>481</v>
      </c>
      <c r="S468" t="s">
        <v>165</v>
      </c>
      <c r="T468" t="s">
        <v>459</v>
      </c>
      <c r="U468" t="s">
        <v>125</v>
      </c>
      <c r="W468">
        <v>2006</v>
      </c>
      <c r="X468" s="1">
        <f>2025-טבלה2[[#This Row],[שנת יצור]]</f>
        <v>19</v>
      </c>
      <c r="Y468" s="39">
        <v>45271</v>
      </c>
      <c r="Z468" s="39">
        <v>45591</v>
      </c>
      <c r="AA468" t="s">
        <v>119</v>
      </c>
      <c r="AB468" t="s">
        <v>230</v>
      </c>
      <c r="AC468" s="1">
        <f>LEN(טבלה2[[#This Row],[מספר רכב]])</f>
        <v>7</v>
      </c>
      <c r="AD468" s="1" t="str">
        <f>RIGHT(טבלה2[[#This Row],[מספר רכב]],טבלה2[[#This Row],[ספרות בצדדים]])</f>
        <v>14</v>
      </c>
      <c r="AE468" s="1" t="str">
        <f>MID(טבלה2[[#This Row],[מספר רכב]],טבלה2[[#This Row],[ספרות בצדדים]]+1,טבלה2[[#This Row],[ספרות באמצע]])</f>
        <v>617</v>
      </c>
      <c r="AF468" s="1" t="str">
        <f>MID(טבלה2[[#This Row],[מספר רכב]],1,טבלה2[[#This Row],[ספרות בצדדים]])</f>
        <v>85</v>
      </c>
      <c r="AG468" s="1" t="str">
        <f>CONCATENATE(טבלה2[[#This Row],[חלק שמאלי]],"-",טבלה2[[#This Row],[אמצע]],"-",טבלה2[[#This Row],[חלק ימני]])</f>
        <v>85-617-14</v>
      </c>
      <c r="AH468">
        <f>IF(טבלה2[[#This Row],[מספר ספרות]]=7,3,2)</f>
        <v>3</v>
      </c>
      <c r="AI468">
        <f>IF(טבלה2[[#This Row],[מספר ספרות]]=7,2,3)</f>
        <v>2</v>
      </c>
    </row>
    <row r="469" spans="17:35" x14ac:dyDescent="0.25">
      <c r="Q469">
        <v>18723502</v>
      </c>
      <c r="R469">
        <v>885</v>
      </c>
      <c r="S469" t="s">
        <v>239</v>
      </c>
      <c r="T469" t="s">
        <v>432</v>
      </c>
      <c r="U469" t="s">
        <v>151</v>
      </c>
      <c r="V469">
        <v>14</v>
      </c>
      <c r="W469">
        <v>2020</v>
      </c>
      <c r="X469" s="1">
        <f>2025-טבלה2[[#This Row],[שנת יצור]]</f>
        <v>5</v>
      </c>
      <c r="Y469" s="39">
        <v>45781</v>
      </c>
      <c r="Z469" s="39">
        <v>46165</v>
      </c>
      <c r="AA469" t="s">
        <v>119</v>
      </c>
      <c r="AB469" t="s">
        <v>364</v>
      </c>
      <c r="AC469" s="1">
        <f>LEN(טבלה2[[#This Row],[מספר רכב]])</f>
        <v>8</v>
      </c>
      <c r="AD469" s="1" t="str">
        <f>RIGHT(טבלה2[[#This Row],[מספר רכב]],טבלה2[[#This Row],[ספרות בצדדים]])</f>
        <v>502</v>
      </c>
      <c r="AE469" s="1" t="str">
        <f>MID(טבלה2[[#This Row],[מספר רכב]],טבלה2[[#This Row],[ספרות בצדדים]]+1,טבלה2[[#This Row],[ספרות באמצע]])</f>
        <v>23</v>
      </c>
      <c r="AF469" s="1" t="str">
        <f>MID(טבלה2[[#This Row],[מספר רכב]],1,טבלה2[[#This Row],[ספרות בצדדים]])</f>
        <v>187</v>
      </c>
      <c r="AG469" s="1" t="str">
        <f>CONCATENATE(טבלה2[[#This Row],[חלק שמאלי]],"-",טבלה2[[#This Row],[אמצע]],"-",טבלה2[[#This Row],[חלק ימני]])</f>
        <v>187-23-502</v>
      </c>
      <c r="AH469">
        <f>IF(טבלה2[[#This Row],[מספר ספרות]]=7,3,2)</f>
        <v>2</v>
      </c>
      <c r="AI469">
        <f>IF(טבלה2[[#This Row],[מספר ספרות]]=7,2,3)</f>
        <v>3</v>
      </c>
    </row>
    <row r="470" spans="17:35" x14ac:dyDescent="0.25">
      <c r="Q470">
        <v>1631861</v>
      </c>
      <c r="R470">
        <v>588</v>
      </c>
      <c r="S470" t="s">
        <v>111</v>
      </c>
      <c r="T470" t="s">
        <v>112</v>
      </c>
      <c r="U470" t="s">
        <v>113</v>
      </c>
      <c r="W470">
        <v>2007</v>
      </c>
      <c r="X470" s="1">
        <f>2025-טבלה2[[#This Row],[שנת יצור]]</f>
        <v>18</v>
      </c>
      <c r="Y470" s="39">
        <v>45789</v>
      </c>
      <c r="Z470" s="39">
        <v>46158</v>
      </c>
      <c r="AA470" t="s">
        <v>116</v>
      </c>
      <c r="AB470" t="s">
        <v>117</v>
      </c>
      <c r="AC470" s="1">
        <f>LEN(טבלה2[[#This Row],[מספר רכב]])</f>
        <v>7</v>
      </c>
      <c r="AD470" s="1" t="str">
        <f>RIGHT(טבלה2[[#This Row],[מספר רכב]],טבלה2[[#This Row],[ספרות בצדדים]])</f>
        <v>61</v>
      </c>
      <c r="AE470" s="1" t="str">
        <f>MID(טבלה2[[#This Row],[מספר רכב]],טבלה2[[#This Row],[ספרות בצדדים]]+1,טבלה2[[#This Row],[ספרות באמצע]])</f>
        <v>318</v>
      </c>
      <c r="AF470" s="1" t="str">
        <f>MID(טבלה2[[#This Row],[מספר רכב]],1,טבלה2[[#This Row],[ספרות בצדדים]])</f>
        <v>16</v>
      </c>
      <c r="AG470" s="1" t="str">
        <f>CONCATENATE(טבלה2[[#This Row],[חלק שמאלי]],"-",טבלה2[[#This Row],[אמצע]],"-",טבלה2[[#This Row],[חלק ימני]])</f>
        <v>16-318-61</v>
      </c>
      <c r="AH470">
        <f>IF(טבלה2[[#This Row],[מספר ספרות]]=7,3,2)</f>
        <v>3</v>
      </c>
      <c r="AI470">
        <f>IF(טבלה2[[#This Row],[מספר ספרות]]=7,2,3)</f>
        <v>2</v>
      </c>
    </row>
    <row r="471" spans="17:35" x14ac:dyDescent="0.25">
      <c r="Q471">
        <v>52851102</v>
      </c>
      <c r="R471">
        <v>672</v>
      </c>
      <c r="S471" t="s">
        <v>255</v>
      </c>
      <c r="T471" t="s">
        <v>512</v>
      </c>
      <c r="U471" t="s">
        <v>401</v>
      </c>
      <c r="V471">
        <v>3</v>
      </c>
      <c r="W471">
        <v>2021</v>
      </c>
      <c r="X471" s="1">
        <f>2025-טבלה2[[#This Row],[שנת יצור]]</f>
        <v>4</v>
      </c>
      <c r="Y471" s="39">
        <v>45781</v>
      </c>
      <c r="Z471" s="39">
        <v>46146</v>
      </c>
      <c r="AA471" t="s">
        <v>133</v>
      </c>
      <c r="AB471" t="s">
        <v>513</v>
      </c>
      <c r="AC471" s="1">
        <f>LEN(טבלה2[[#This Row],[מספר רכב]])</f>
        <v>8</v>
      </c>
      <c r="AD471" s="1" t="str">
        <f>RIGHT(טבלה2[[#This Row],[מספר רכב]],טבלה2[[#This Row],[ספרות בצדדים]])</f>
        <v>102</v>
      </c>
      <c r="AE471" s="1" t="str">
        <f>MID(טבלה2[[#This Row],[מספר רכב]],טבלה2[[#This Row],[ספרות בצדדים]]+1,טבלה2[[#This Row],[ספרות באמצע]])</f>
        <v>51</v>
      </c>
      <c r="AF471" s="1" t="str">
        <f>MID(טבלה2[[#This Row],[מספר רכב]],1,טבלה2[[#This Row],[ספרות בצדדים]])</f>
        <v>528</v>
      </c>
      <c r="AG471" s="1" t="str">
        <f>CONCATENATE(טבלה2[[#This Row],[חלק שמאלי]],"-",טבלה2[[#This Row],[אמצע]],"-",טבלה2[[#This Row],[חלק ימני]])</f>
        <v>528-51-102</v>
      </c>
      <c r="AH471">
        <f>IF(טבלה2[[#This Row],[מספר ספרות]]=7,3,2)</f>
        <v>2</v>
      </c>
      <c r="AI471">
        <f>IF(טבלה2[[#This Row],[מספר ספרות]]=7,2,3)</f>
        <v>3</v>
      </c>
    </row>
    <row r="472" spans="17:35" x14ac:dyDescent="0.25">
      <c r="Q472">
        <v>65848102</v>
      </c>
      <c r="R472">
        <v>672</v>
      </c>
      <c r="S472" t="s">
        <v>255</v>
      </c>
      <c r="T472" t="s">
        <v>514</v>
      </c>
      <c r="U472" t="s">
        <v>401</v>
      </c>
      <c r="V472">
        <v>6</v>
      </c>
      <c r="W472">
        <v>2021</v>
      </c>
      <c r="X472" s="1">
        <f>2025-טבלה2[[#This Row],[שנת יצור]]</f>
        <v>4</v>
      </c>
      <c r="Y472" s="39">
        <v>45781</v>
      </c>
      <c r="Z472" s="39">
        <v>46180</v>
      </c>
      <c r="AA472" t="s">
        <v>133</v>
      </c>
      <c r="AB472" t="s">
        <v>257</v>
      </c>
      <c r="AC472" s="1">
        <f>LEN(טבלה2[[#This Row],[מספר רכב]])</f>
        <v>8</v>
      </c>
      <c r="AD472" s="1" t="str">
        <f>RIGHT(טבלה2[[#This Row],[מספר רכב]],טבלה2[[#This Row],[ספרות בצדדים]])</f>
        <v>102</v>
      </c>
      <c r="AE472" s="1" t="str">
        <f>MID(טבלה2[[#This Row],[מספר רכב]],טבלה2[[#This Row],[ספרות בצדדים]]+1,טבלה2[[#This Row],[ספרות באמצע]])</f>
        <v>48</v>
      </c>
      <c r="AF472" s="1" t="str">
        <f>MID(טבלה2[[#This Row],[מספר רכב]],1,טבלה2[[#This Row],[ספרות בצדדים]])</f>
        <v>658</v>
      </c>
      <c r="AG472" s="1" t="str">
        <f>CONCATENATE(טבלה2[[#This Row],[חלק שמאלי]],"-",טבלה2[[#This Row],[אמצע]],"-",טבלה2[[#This Row],[חלק ימני]])</f>
        <v>658-48-102</v>
      </c>
      <c r="AH472">
        <f>IF(טבלה2[[#This Row],[מספר ספרות]]=7,3,2)</f>
        <v>2</v>
      </c>
      <c r="AI472">
        <f>IF(טבלה2[[#This Row],[מספר ספרות]]=7,2,3)</f>
        <v>3</v>
      </c>
    </row>
    <row r="473" spans="17:35" x14ac:dyDescent="0.25">
      <c r="Q473">
        <v>6645266</v>
      </c>
      <c r="R473">
        <v>413</v>
      </c>
      <c r="S473" t="s">
        <v>123</v>
      </c>
      <c r="T473" t="s">
        <v>180</v>
      </c>
      <c r="U473" t="s">
        <v>291</v>
      </c>
      <c r="V473">
        <v>15</v>
      </c>
      <c r="W473">
        <v>2008</v>
      </c>
      <c r="X473" s="1">
        <f>2025-טבלה2[[#This Row],[שנת יצור]]</f>
        <v>17</v>
      </c>
      <c r="Y473" s="39">
        <v>45358</v>
      </c>
      <c r="Z473" s="39">
        <v>45708</v>
      </c>
      <c r="AA473" t="s">
        <v>133</v>
      </c>
      <c r="AB473" t="s">
        <v>127</v>
      </c>
      <c r="AC473" s="1">
        <f>LEN(טבלה2[[#This Row],[מספר רכב]])</f>
        <v>7</v>
      </c>
      <c r="AD473" s="1" t="str">
        <f>RIGHT(טבלה2[[#This Row],[מספר רכב]],טבלה2[[#This Row],[ספרות בצדדים]])</f>
        <v>66</v>
      </c>
      <c r="AE473" s="1" t="str">
        <f>MID(טבלה2[[#This Row],[מספר רכב]],טבלה2[[#This Row],[ספרות בצדדים]]+1,טבלה2[[#This Row],[ספרות באמצע]])</f>
        <v>452</v>
      </c>
      <c r="AF473" s="1" t="str">
        <f>MID(טבלה2[[#This Row],[מספר רכב]],1,טבלה2[[#This Row],[ספרות בצדדים]])</f>
        <v>66</v>
      </c>
      <c r="AG473" s="1" t="str">
        <f>CONCATENATE(טבלה2[[#This Row],[חלק שמאלי]],"-",טבלה2[[#This Row],[אמצע]],"-",טבלה2[[#This Row],[חלק ימני]])</f>
        <v>66-452-66</v>
      </c>
      <c r="AH473">
        <f>IF(טבלה2[[#This Row],[מספר ספרות]]=7,3,2)</f>
        <v>3</v>
      </c>
      <c r="AI473">
        <f>IF(טבלה2[[#This Row],[מספר ספרות]]=7,2,3)</f>
        <v>2</v>
      </c>
    </row>
    <row r="474" spans="17:35" x14ac:dyDescent="0.25">
      <c r="Q474">
        <v>4840614</v>
      </c>
      <c r="R474">
        <v>588</v>
      </c>
      <c r="S474" t="s">
        <v>111</v>
      </c>
      <c r="T474" t="s">
        <v>112</v>
      </c>
      <c r="U474" t="s">
        <v>113</v>
      </c>
      <c r="W474">
        <v>2006</v>
      </c>
      <c r="X474" s="1">
        <f>2025-טבלה2[[#This Row],[שנת יצור]]</f>
        <v>19</v>
      </c>
      <c r="Y474" s="39">
        <v>45355</v>
      </c>
      <c r="Z474" s="39">
        <v>45496</v>
      </c>
      <c r="AA474" t="s">
        <v>116</v>
      </c>
      <c r="AB474" t="s">
        <v>115</v>
      </c>
      <c r="AC474" s="1">
        <f>LEN(טבלה2[[#This Row],[מספר רכב]])</f>
        <v>7</v>
      </c>
      <c r="AD474" s="1" t="str">
        <f>RIGHT(טבלה2[[#This Row],[מספר רכב]],טבלה2[[#This Row],[ספרות בצדדים]])</f>
        <v>14</v>
      </c>
      <c r="AE474" s="1" t="str">
        <f>MID(טבלה2[[#This Row],[מספר רכב]],טבלה2[[#This Row],[ספרות בצדדים]]+1,טבלה2[[#This Row],[ספרות באמצע]])</f>
        <v>406</v>
      </c>
      <c r="AF474" s="1" t="str">
        <f>MID(טבלה2[[#This Row],[מספר רכב]],1,טבלה2[[#This Row],[ספרות בצדדים]])</f>
        <v>48</v>
      </c>
      <c r="AG474" s="1" t="str">
        <f>CONCATENATE(טבלה2[[#This Row],[חלק שמאלי]],"-",טבלה2[[#This Row],[אמצע]],"-",טבלה2[[#This Row],[חלק ימני]])</f>
        <v>48-406-14</v>
      </c>
      <c r="AH474">
        <f>IF(טבלה2[[#This Row],[מספר ספרות]]=7,3,2)</f>
        <v>3</v>
      </c>
      <c r="AI474">
        <f>IF(טבלה2[[#This Row],[מספר ספרות]]=7,2,3)</f>
        <v>2</v>
      </c>
    </row>
    <row r="475" spans="17:35" x14ac:dyDescent="0.25">
      <c r="Q475">
        <v>9894986</v>
      </c>
      <c r="R475">
        <v>155</v>
      </c>
      <c r="S475" t="s">
        <v>149</v>
      </c>
      <c r="T475" t="s">
        <v>515</v>
      </c>
      <c r="U475" t="s">
        <v>121</v>
      </c>
      <c r="V475">
        <v>15</v>
      </c>
      <c r="W475">
        <v>2017</v>
      </c>
      <c r="X475" s="1">
        <f>2025-טבלה2[[#This Row],[שנת יצור]]</f>
        <v>8</v>
      </c>
      <c r="Y475" s="39">
        <v>45781</v>
      </c>
      <c r="Z475" s="39">
        <v>46141</v>
      </c>
      <c r="AA475" t="s">
        <v>119</v>
      </c>
      <c r="AB475" t="s">
        <v>152</v>
      </c>
      <c r="AC475" s="1">
        <f>LEN(טבלה2[[#This Row],[מספר רכב]])</f>
        <v>7</v>
      </c>
      <c r="AD475" s="1" t="str">
        <f>RIGHT(טבלה2[[#This Row],[מספר רכב]],טבלה2[[#This Row],[ספרות בצדדים]])</f>
        <v>86</v>
      </c>
      <c r="AE475" s="1" t="str">
        <f>MID(טבלה2[[#This Row],[מספר רכב]],טבלה2[[#This Row],[ספרות בצדדים]]+1,טבלה2[[#This Row],[ספרות באמצע]])</f>
        <v>949</v>
      </c>
      <c r="AF475" s="1" t="str">
        <f>MID(טבלה2[[#This Row],[מספר רכב]],1,טבלה2[[#This Row],[ספרות בצדדים]])</f>
        <v>98</v>
      </c>
      <c r="AG475" s="1" t="str">
        <f>CONCATENATE(טבלה2[[#This Row],[חלק שמאלי]],"-",טבלה2[[#This Row],[אמצע]],"-",טבלה2[[#This Row],[חלק ימני]])</f>
        <v>98-949-86</v>
      </c>
      <c r="AH475">
        <f>IF(טבלה2[[#This Row],[מספר ספרות]]=7,3,2)</f>
        <v>3</v>
      </c>
      <c r="AI475">
        <f>IF(טבלה2[[#This Row],[מספר ספרות]]=7,2,3)</f>
        <v>2</v>
      </c>
    </row>
    <row r="476" spans="17:35" x14ac:dyDescent="0.25">
      <c r="Q476">
        <v>2363031</v>
      </c>
      <c r="R476">
        <v>845</v>
      </c>
      <c r="S476" t="s">
        <v>226</v>
      </c>
      <c r="T476" t="s">
        <v>516</v>
      </c>
      <c r="U476" t="s">
        <v>517</v>
      </c>
      <c r="V476">
        <v>14</v>
      </c>
      <c r="W476">
        <v>2014</v>
      </c>
      <c r="X476" s="1">
        <f>2025-טבלה2[[#This Row],[שנת יצור]]</f>
        <v>11</v>
      </c>
      <c r="Y476" s="39">
        <v>45781</v>
      </c>
      <c r="Z476" s="39">
        <v>46148</v>
      </c>
      <c r="AA476" t="s">
        <v>184</v>
      </c>
      <c r="AB476" t="s">
        <v>434</v>
      </c>
      <c r="AC476" s="1">
        <f>LEN(טבלה2[[#This Row],[מספר רכב]])</f>
        <v>7</v>
      </c>
      <c r="AD476" s="1" t="str">
        <f>RIGHT(טבלה2[[#This Row],[מספר רכב]],טבלה2[[#This Row],[ספרות בצדדים]])</f>
        <v>31</v>
      </c>
      <c r="AE476" s="1" t="str">
        <f>MID(טבלה2[[#This Row],[מספר רכב]],טבלה2[[#This Row],[ספרות בצדדים]]+1,טבלה2[[#This Row],[ספרות באמצע]])</f>
        <v>630</v>
      </c>
      <c r="AF476" s="1" t="str">
        <f>MID(טבלה2[[#This Row],[מספר רכב]],1,טבלה2[[#This Row],[ספרות בצדדים]])</f>
        <v>23</v>
      </c>
      <c r="AG476" s="1" t="str">
        <f>CONCATENATE(טבלה2[[#This Row],[חלק שמאלי]],"-",טבלה2[[#This Row],[אמצע]],"-",טבלה2[[#This Row],[חלק ימני]])</f>
        <v>23-630-31</v>
      </c>
      <c r="AH476">
        <f>IF(טבלה2[[#This Row],[מספר ספרות]]=7,3,2)</f>
        <v>3</v>
      </c>
      <c r="AI476">
        <f>IF(טבלה2[[#This Row],[מספר ספרות]]=7,2,3)</f>
        <v>2</v>
      </c>
    </row>
    <row r="477" spans="17:35" x14ac:dyDescent="0.25">
      <c r="Q477">
        <v>39979901</v>
      </c>
      <c r="R477">
        <v>676</v>
      </c>
      <c r="S477" t="s">
        <v>518</v>
      </c>
      <c r="T477" t="s">
        <v>519</v>
      </c>
      <c r="U477" t="s">
        <v>401</v>
      </c>
      <c r="V477">
        <v>13</v>
      </c>
      <c r="W477">
        <v>2018</v>
      </c>
      <c r="X477" s="1">
        <f>2025-טבלה2[[#This Row],[שנת יצור]]</f>
        <v>7</v>
      </c>
      <c r="Y477" s="39">
        <v>45784</v>
      </c>
      <c r="Z477" s="39">
        <v>46175</v>
      </c>
      <c r="AA477" t="s">
        <v>119</v>
      </c>
      <c r="AB477" t="s">
        <v>520</v>
      </c>
      <c r="AC477" s="1">
        <f>LEN(טבלה2[[#This Row],[מספר רכב]])</f>
        <v>8</v>
      </c>
      <c r="AD477" s="1" t="str">
        <f>RIGHT(טבלה2[[#This Row],[מספר רכב]],טבלה2[[#This Row],[ספרות בצדדים]])</f>
        <v>901</v>
      </c>
      <c r="AE477" s="1" t="str">
        <f>MID(טבלה2[[#This Row],[מספר רכב]],טבלה2[[#This Row],[ספרות בצדדים]]+1,טבלה2[[#This Row],[ספרות באמצע]])</f>
        <v>79</v>
      </c>
      <c r="AF477" s="1" t="str">
        <f>MID(טבלה2[[#This Row],[מספר רכב]],1,טבלה2[[#This Row],[ספרות בצדדים]])</f>
        <v>399</v>
      </c>
      <c r="AG477" s="1" t="str">
        <f>CONCATENATE(טבלה2[[#This Row],[חלק שמאלי]],"-",טבלה2[[#This Row],[אמצע]],"-",טבלה2[[#This Row],[חלק ימני]])</f>
        <v>399-79-901</v>
      </c>
      <c r="AH477">
        <f>IF(טבלה2[[#This Row],[מספר ספרות]]=7,3,2)</f>
        <v>2</v>
      </c>
      <c r="AI477">
        <f>IF(טבלה2[[#This Row],[מספר ספרות]]=7,2,3)</f>
        <v>3</v>
      </c>
    </row>
    <row r="478" spans="17:35" x14ac:dyDescent="0.25">
      <c r="Q478">
        <v>52906502</v>
      </c>
      <c r="R478">
        <v>430</v>
      </c>
      <c r="S478" t="s">
        <v>274</v>
      </c>
      <c r="T478" t="s">
        <v>521</v>
      </c>
      <c r="U478" t="s">
        <v>522</v>
      </c>
      <c r="V478">
        <v>3</v>
      </c>
      <c r="W478">
        <v>2021</v>
      </c>
      <c r="X478" s="1">
        <f>2025-טבלה2[[#This Row],[שנת יצור]]</f>
        <v>4</v>
      </c>
      <c r="Y478" s="39">
        <v>45781</v>
      </c>
      <c r="Z478" s="39">
        <v>46150</v>
      </c>
      <c r="AA478" t="s">
        <v>133</v>
      </c>
      <c r="AB478" t="s">
        <v>523</v>
      </c>
      <c r="AC478" s="1">
        <f>LEN(טבלה2[[#This Row],[מספר רכב]])</f>
        <v>8</v>
      </c>
      <c r="AD478" s="1" t="str">
        <f>RIGHT(טבלה2[[#This Row],[מספר רכב]],טבלה2[[#This Row],[ספרות בצדדים]])</f>
        <v>502</v>
      </c>
      <c r="AE478" s="1" t="str">
        <f>MID(טבלה2[[#This Row],[מספר רכב]],טבלה2[[#This Row],[ספרות בצדדים]]+1,טבלה2[[#This Row],[ספרות באמצע]])</f>
        <v>06</v>
      </c>
      <c r="AF478" s="1" t="str">
        <f>MID(טבלה2[[#This Row],[מספר רכב]],1,טבלה2[[#This Row],[ספרות בצדדים]])</f>
        <v>529</v>
      </c>
      <c r="AG478" s="1" t="str">
        <f>CONCATENATE(טבלה2[[#This Row],[חלק שמאלי]],"-",טבלה2[[#This Row],[אמצע]],"-",טבלה2[[#This Row],[חלק ימני]])</f>
        <v>529-06-502</v>
      </c>
      <c r="AH478">
        <f>IF(טבלה2[[#This Row],[מספר ספרות]]=7,3,2)</f>
        <v>2</v>
      </c>
      <c r="AI478">
        <f>IF(טבלה2[[#This Row],[מספר ספרות]]=7,2,3)</f>
        <v>3</v>
      </c>
    </row>
    <row r="479" spans="17:35" x14ac:dyDescent="0.25">
      <c r="Q479">
        <v>1303862</v>
      </c>
      <c r="R479">
        <v>413</v>
      </c>
      <c r="S479" t="s">
        <v>123</v>
      </c>
      <c r="T479" t="s">
        <v>124</v>
      </c>
      <c r="U479" t="s">
        <v>125</v>
      </c>
      <c r="W479">
        <v>2007</v>
      </c>
      <c r="X479" s="1">
        <f>2025-טבלה2[[#This Row],[שנת יצור]]</f>
        <v>18</v>
      </c>
      <c r="Y479" s="39">
        <v>45544</v>
      </c>
      <c r="Z479" s="39">
        <v>45932</v>
      </c>
      <c r="AA479" t="s">
        <v>133</v>
      </c>
      <c r="AB479" t="s">
        <v>127</v>
      </c>
      <c r="AC479" s="1">
        <f>LEN(טבלה2[[#This Row],[מספר רכב]])</f>
        <v>7</v>
      </c>
      <c r="AD479" s="1" t="str">
        <f>RIGHT(טבלה2[[#This Row],[מספר רכב]],טבלה2[[#This Row],[ספרות בצדדים]])</f>
        <v>62</v>
      </c>
      <c r="AE479" s="1" t="str">
        <f>MID(טבלה2[[#This Row],[מספר רכב]],טבלה2[[#This Row],[ספרות בצדדים]]+1,טבלה2[[#This Row],[ספרות באמצע]])</f>
        <v>038</v>
      </c>
      <c r="AF479" s="1" t="str">
        <f>MID(טבלה2[[#This Row],[מספר רכב]],1,טבלה2[[#This Row],[ספרות בצדדים]])</f>
        <v>13</v>
      </c>
      <c r="AG479" s="1" t="str">
        <f>CONCATENATE(טבלה2[[#This Row],[חלק שמאלי]],"-",טבלה2[[#This Row],[אמצע]],"-",טבלה2[[#This Row],[חלק ימני]])</f>
        <v>13-038-62</v>
      </c>
      <c r="AH479">
        <f>IF(טבלה2[[#This Row],[מספר ספרות]]=7,3,2)</f>
        <v>3</v>
      </c>
      <c r="AI479">
        <f>IF(טבלה2[[#This Row],[מספר ספרות]]=7,2,3)</f>
        <v>2</v>
      </c>
    </row>
    <row r="480" spans="17:35" x14ac:dyDescent="0.25">
      <c r="Q480">
        <v>6646637</v>
      </c>
      <c r="R480">
        <v>481</v>
      </c>
      <c r="S480" t="s">
        <v>165</v>
      </c>
      <c r="T480" t="s">
        <v>371</v>
      </c>
      <c r="U480" t="s">
        <v>198</v>
      </c>
      <c r="V480">
        <v>15</v>
      </c>
      <c r="W480">
        <v>2016</v>
      </c>
      <c r="X480" s="1">
        <f>2025-טבלה2[[#This Row],[שנת יצור]]</f>
        <v>9</v>
      </c>
      <c r="Y480" s="39">
        <v>45781</v>
      </c>
      <c r="Z480" s="39">
        <v>46149</v>
      </c>
      <c r="AA480" t="s">
        <v>199</v>
      </c>
      <c r="AB480" t="s">
        <v>373</v>
      </c>
      <c r="AC480" s="1">
        <f>LEN(טבלה2[[#This Row],[מספר רכב]])</f>
        <v>7</v>
      </c>
      <c r="AD480" s="1" t="str">
        <f>RIGHT(טבלה2[[#This Row],[מספר רכב]],טבלה2[[#This Row],[ספרות בצדדים]])</f>
        <v>37</v>
      </c>
      <c r="AE480" s="1" t="str">
        <f>MID(טבלה2[[#This Row],[מספר רכב]],טבלה2[[#This Row],[ספרות בצדדים]]+1,טבלה2[[#This Row],[ספרות באמצע]])</f>
        <v>466</v>
      </c>
      <c r="AF480" s="1" t="str">
        <f>MID(טבלה2[[#This Row],[מספר רכב]],1,טבלה2[[#This Row],[ספרות בצדדים]])</f>
        <v>66</v>
      </c>
      <c r="AG480" s="1" t="str">
        <f>CONCATENATE(טבלה2[[#This Row],[חלק שמאלי]],"-",טבלה2[[#This Row],[אמצע]],"-",טבלה2[[#This Row],[חלק ימני]])</f>
        <v>66-466-37</v>
      </c>
      <c r="AH480">
        <f>IF(טבלה2[[#This Row],[מספר ספרות]]=7,3,2)</f>
        <v>3</v>
      </c>
      <c r="AI480">
        <f>IF(טבלה2[[#This Row],[מספר ספרות]]=7,2,3)</f>
        <v>2</v>
      </c>
    </row>
    <row r="481" spans="17:35" x14ac:dyDescent="0.25">
      <c r="Q481">
        <v>69533101</v>
      </c>
      <c r="R481">
        <v>885</v>
      </c>
      <c r="S481" t="s">
        <v>239</v>
      </c>
      <c r="T481" t="s">
        <v>524</v>
      </c>
      <c r="U481" t="s">
        <v>136</v>
      </c>
      <c r="V481">
        <v>4</v>
      </c>
      <c r="W481">
        <v>2019</v>
      </c>
      <c r="X481" s="1">
        <f>2025-טבלה2[[#This Row],[שנת יצור]]</f>
        <v>6</v>
      </c>
      <c r="Y481" s="39">
        <v>45784</v>
      </c>
      <c r="Z481" s="39">
        <v>46189</v>
      </c>
      <c r="AA481" t="s">
        <v>119</v>
      </c>
      <c r="AB481" t="s">
        <v>525</v>
      </c>
      <c r="AC481" s="1">
        <f>LEN(טבלה2[[#This Row],[מספר רכב]])</f>
        <v>8</v>
      </c>
      <c r="AD481" s="1" t="str">
        <f>RIGHT(טבלה2[[#This Row],[מספר רכב]],טבלה2[[#This Row],[ספרות בצדדים]])</f>
        <v>101</v>
      </c>
      <c r="AE481" s="1" t="str">
        <f>MID(טבלה2[[#This Row],[מספר רכב]],טבלה2[[#This Row],[ספרות בצדדים]]+1,טבלה2[[#This Row],[ספרות באמצע]])</f>
        <v>33</v>
      </c>
      <c r="AF481" s="1" t="str">
        <f>MID(טבלה2[[#This Row],[מספר רכב]],1,טבלה2[[#This Row],[ספרות בצדדים]])</f>
        <v>695</v>
      </c>
      <c r="AG481" s="1" t="str">
        <f>CONCATENATE(טבלה2[[#This Row],[חלק שמאלי]],"-",טבלה2[[#This Row],[אמצע]],"-",טבלה2[[#This Row],[חלק ימני]])</f>
        <v>695-33-101</v>
      </c>
      <c r="AH481">
        <f>IF(טבלה2[[#This Row],[מספר ספרות]]=7,3,2)</f>
        <v>2</v>
      </c>
      <c r="AI481">
        <f>IF(טבלה2[[#This Row],[מספר ספרות]]=7,2,3)</f>
        <v>3</v>
      </c>
    </row>
    <row r="482" spans="17:35" x14ac:dyDescent="0.25">
      <c r="Q482">
        <v>52987902</v>
      </c>
      <c r="R482">
        <v>839</v>
      </c>
      <c r="S482" t="s">
        <v>244</v>
      </c>
      <c r="T482" t="s">
        <v>349</v>
      </c>
      <c r="U482" t="s">
        <v>381</v>
      </c>
      <c r="V482">
        <v>3</v>
      </c>
      <c r="W482">
        <v>2021</v>
      </c>
      <c r="X482" s="1">
        <f>2025-טבלה2[[#This Row],[שנת יצור]]</f>
        <v>4</v>
      </c>
      <c r="Y482" s="39">
        <v>45781</v>
      </c>
      <c r="Z482" s="39">
        <v>46160</v>
      </c>
      <c r="AA482" t="s">
        <v>126</v>
      </c>
      <c r="AB482" t="s">
        <v>350</v>
      </c>
      <c r="AC482" s="1">
        <f>LEN(טבלה2[[#This Row],[מספר רכב]])</f>
        <v>8</v>
      </c>
      <c r="AD482" s="1" t="str">
        <f>RIGHT(טבלה2[[#This Row],[מספר רכב]],טבלה2[[#This Row],[ספרות בצדדים]])</f>
        <v>902</v>
      </c>
      <c r="AE482" s="1" t="str">
        <f>MID(טבלה2[[#This Row],[מספר רכב]],טבלה2[[#This Row],[ספרות בצדדים]]+1,טבלה2[[#This Row],[ספרות באמצע]])</f>
        <v>87</v>
      </c>
      <c r="AF482" s="1" t="str">
        <f>MID(טבלה2[[#This Row],[מספר רכב]],1,טבלה2[[#This Row],[ספרות בצדדים]])</f>
        <v>529</v>
      </c>
      <c r="AG482" s="1" t="str">
        <f>CONCATENATE(טבלה2[[#This Row],[חלק שמאלי]],"-",טבלה2[[#This Row],[אמצע]],"-",טבלה2[[#This Row],[חלק ימני]])</f>
        <v>529-87-902</v>
      </c>
      <c r="AH482">
        <f>IF(טבלה2[[#This Row],[מספר ספרות]]=7,3,2)</f>
        <v>2</v>
      </c>
      <c r="AI482">
        <f>IF(טבלה2[[#This Row],[מספר ספרות]]=7,2,3)</f>
        <v>3</v>
      </c>
    </row>
    <row r="483" spans="17:35" x14ac:dyDescent="0.25">
      <c r="Q483">
        <v>6303785</v>
      </c>
      <c r="R483">
        <v>416</v>
      </c>
      <c r="S483" t="s">
        <v>408</v>
      </c>
      <c r="T483" t="s">
        <v>526</v>
      </c>
      <c r="U483" t="s">
        <v>410</v>
      </c>
      <c r="V483">
        <v>15</v>
      </c>
      <c r="W483">
        <v>2017</v>
      </c>
      <c r="X483" s="1">
        <f>2025-טבלה2[[#This Row],[שנת יצור]]</f>
        <v>8</v>
      </c>
      <c r="Y483" s="39">
        <v>45781</v>
      </c>
      <c r="Z483" s="39">
        <v>46152</v>
      </c>
      <c r="AA483" t="s">
        <v>156</v>
      </c>
      <c r="AB483" t="s">
        <v>304</v>
      </c>
      <c r="AC483" s="1">
        <f>LEN(טבלה2[[#This Row],[מספר רכב]])</f>
        <v>7</v>
      </c>
      <c r="AD483" s="1" t="str">
        <f>RIGHT(טבלה2[[#This Row],[מספר רכב]],טבלה2[[#This Row],[ספרות בצדדים]])</f>
        <v>85</v>
      </c>
      <c r="AE483" s="1" t="str">
        <f>MID(טבלה2[[#This Row],[מספר רכב]],טבלה2[[#This Row],[ספרות בצדדים]]+1,טבלה2[[#This Row],[ספרות באמצע]])</f>
        <v>037</v>
      </c>
      <c r="AF483" s="1" t="str">
        <f>MID(טבלה2[[#This Row],[מספר רכב]],1,טבלה2[[#This Row],[ספרות בצדדים]])</f>
        <v>63</v>
      </c>
      <c r="AG483" s="1" t="str">
        <f>CONCATENATE(טבלה2[[#This Row],[חלק שמאלי]],"-",טבלה2[[#This Row],[אמצע]],"-",טבלה2[[#This Row],[חלק ימני]])</f>
        <v>63-037-85</v>
      </c>
      <c r="AH483">
        <f>IF(טבלה2[[#This Row],[מספר ספרות]]=7,3,2)</f>
        <v>3</v>
      </c>
      <c r="AI483">
        <f>IF(טבלה2[[#This Row],[מספר ספרות]]=7,2,3)</f>
        <v>2</v>
      </c>
    </row>
    <row r="484" spans="17:35" x14ac:dyDescent="0.25">
      <c r="Q484">
        <v>54055002</v>
      </c>
      <c r="R484">
        <v>253</v>
      </c>
      <c r="S484" t="s">
        <v>196</v>
      </c>
      <c r="T484" t="s">
        <v>527</v>
      </c>
      <c r="U484" t="s">
        <v>278</v>
      </c>
      <c r="V484">
        <v>15</v>
      </c>
      <c r="W484">
        <v>2021</v>
      </c>
      <c r="X484" s="1">
        <f>2025-טבלה2[[#This Row],[שנת יצור]]</f>
        <v>4</v>
      </c>
      <c r="Y484" s="39">
        <v>45781</v>
      </c>
      <c r="Z484" s="39">
        <v>46140</v>
      </c>
      <c r="AA484" t="s">
        <v>119</v>
      </c>
      <c r="AB484" t="s">
        <v>348</v>
      </c>
      <c r="AC484" s="1">
        <f>LEN(טבלה2[[#This Row],[מספר רכב]])</f>
        <v>8</v>
      </c>
      <c r="AD484" s="1" t="str">
        <f>RIGHT(טבלה2[[#This Row],[מספר רכב]],טבלה2[[#This Row],[ספרות בצדדים]])</f>
        <v>002</v>
      </c>
      <c r="AE484" s="1" t="str">
        <f>MID(טבלה2[[#This Row],[מספר רכב]],טבלה2[[#This Row],[ספרות בצדדים]]+1,טבלה2[[#This Row],[ספרות באמצע]])</f>
        <v>55</v>
      </c>
      <c r="AF484" s="1" t="str">
        <f>MID(טבלה2[[#This Row],[מספר רכב]],1,טבלה2[[#This Row],[ספרות בצדדים]])</f>
        <v>540</v>
      </c>
      <c r="AG484" s="1" t="str">
        <f>CONCATENATE(טבלה2[[#This Row],[חלק שמאלי]],"-",טבלה2[[#This Row],[אמצע]],"-",טבלה2[[#This Row],[חלק ימני]])</f>
        <v>540-55-002</v>
      </c>
      <c r="AH484">
        <f>IF(טבלה2[[#This Row],[מספר ספרות]]=7,3,2)</f>
        <v>2</v>
      </c>
      <c r="AI484">
        <f>IF(טבלה2[[#This Row],[מספר ספרות]]=7,2,3)</f>
        <v>3</v>
      </c>
    </row>
    <row r="485" spans="17:35" x14ac:dyDescent="0.25">
      <c r="Q485">
        <v>1595613</v>
      </c>
      <c r="R485">
        <v>751</v>
      </c>
      <c r="S485" t="s">
        <v>231</v>
      </c>
      <c r="T485" t="s">
        <v>528</v>
      </c>
      <c r="U485" t="s">
        <v>215</v>
      </c>
      <c r="W485">
        <v>2006</v>
      </c>
      <c r="X485" s="1">
        <f>2025-טבלה2[[#This Row],[שנת יצור]]</f>
        <v>19</v>
      </c>
      <c r="Y485" s="39">
        <v>45265</v>
      </c>
      <c r="Z485" s="39">
        <v>45632</v>
      </c>
      <c r="AA485" t="s">
        <v>133</v>
      </c>
      <c r="AB485" t="s">
        <v>260</v>
      </c>
      <c r="AC485" s="1">
        <f>LEN(טבלה2[[#This Row],[מספר רכב]])</f>
        <v>7</v>
      </c>
      <c r="AD485" s="1" t="str">
        <f>RIGHT(טבלה2[[#This Row],[מספר רכב]],טבלה2[[#This Row],[ספרות בצדדים]])</f>
        <v>13</v>
      </c>
      <c r="AE485" s="1" t="str">
        <f>MID(טבלה2[[#This Row],[מספר רכב]],טבלה2[[#This Row],[ספרות בצדדים]]+1,טבלה2[[#This Row],[ספרות באמצע]])</f>
        <v>956</v>
      </c>
      <c r="AF485" s="1" t="str">
        <f>MID(טבלה2[[#This Row],[מספר רכב]],1,טבלה2[[#This Row],[ספרות בצדדים]])</f>
        <v>15</v>
      </c>
      <c r="AG485" s="1" t="str">
        <f>CONCATENATE(טבלה2[[#This Row],[חלק שמאלי]],"-",טבלה2[[#This Row],[אמצע]],"-",טבלה2[[#This Row],[חלק ימני]])</f>
        <v>15-956-13</v>
      </c>
      <c r="AH485">
        <f>IF(טבלה2[[#This Row],[מספר ספרות]]=7,3,2)</f>
        <v>3</v>
      </c>
      <c r="AI485">
        <f>IF(טבלה2[[#This Row],[מספר ספרות]]=7,2,3)</f>
        <v>2</v>
      </c>
    </row>
    <row r="486" spans="17:35" x14ac:dyDescent="0.25">
      <c r="Q486">
        <v>5017476</v>
      </c>
      <c r="R486">
        <v>845</v>
      </c>
      <c r="S486" t="s">
        <v>226</v>
      </c>
      <c r="T486" t="s">
        <v>247</v>
      </c>
      <c r="U486" t="s">
        <v>183</v>
      </c>
      <c r="V486">
        <v>15</v>
      </c>
      <c r="W486">
        <v>2011</v>
      </c>
      <c r="X486" s="1">
        <f>2025-טבלה2[[#This Row],[שנת יצור]]</f>
        <v>14</v>
      </c>
      <c r="Y486" s="39">
        <v>45624</v>
      </c>
      <c r="Z486" s="39">
        <v>45849</v>
      </c>
      <c r="AA486" t="s">
        <v>116</v>
      </c>
      <c r="AB486" t="s">
        <v>230</v>
      </c>
      <c r="AC486" s="1">
        <f>LEN(טבלה2[[#This Row],[מספר רכב]])</f>
        <v>7</v>
      </c>
      <c r="AD486" s="1" t="str">
        <f>RIGHT(טבלה2[[#This Row],[מספר רכב]],טבלה2[[#This Row],[ספרות בצדדים]])</f>
        <v>76</v>
      </c>
      <c r="AE486" s="1" t="str">
        <f>MID(טבלה2[[#This Row],[מספר רכב]],טבלה2[[#This Row],[ספרות בצדדים]]+1,טבלה2[[#This Row],[ספרות באמצע]])</f>
        <v>174</v>
      </c>
      <c r="AF486" s="1" t="str">
        <f>MID(טבלה2[[#This Row],[מספר רכב]],1,טבלה2[[#This Row],[ספרות בצדדים]])</f>
        <v>50</v>
      </c>
      <c r="AG486" s="1" t="str">
        <f>CONCATENATE(טבלה2[[#This Row],[חלק שמאלי]],"-",טבלה2[[#This Row],[אמצע]],"-",טבלה2[[#This Row],[חלק ימני]])</f>
        <v>50-174-76</v>
      </c>
      <c r="AH486">
        <f>IF(טבלה2[[#This Row],[מספר ספרות]]=7,3,2)</f>
        <v>3</v>
      </c>
      <c r="AI486">
        <f>IF(טבלה2[[#This Row],[מספר ספרות]]=7,2,3)</f>
        <v>2</v>
      </c>
    </row>
    <row r="487" spans="17:35" x14ac:dyDescent="0.25">
      <c r="Q487">
        <v>6135337</v>
      </c>
      <c r="R487">
        <v>590</v>
      </c>
      <c r="S487" t="s">
        <v>235</v>
      </c>
      <c r="T487" t="s">
        <v>529</v>
      </c>
      <c r="U487" t="s">
        <v>451</v>
      </c>
      <c r="V487">
        <v>15</v>
      </c>
      <c r="W487">
        <v>2016</v>
      </c>
      <c r="X487" s="1">
        <f>2025-טבלה2[[#This Row],[שנת יצור]]</f>
        <v>9</v>
      </c>
      <c r="Y487" s="39">
        <v>45781</v>
      </c>
      <c r="Z487" s="39">
        <v>46151</v>
      </c>
      <c r="AA487" t="s">
        <v>122</v>
      </c>
      <c r="AB487" t="s">
        <v>426</v>
      </c>
      <c r="AC487" s="1">
        <f>LEN(טבלה2[[#This Row],[מספר רכב]])</f>
        <v>7</v>
      </c>
      <c r="AD487" s="1" t="str">
        <f>RIGHT(טבלה2[[#This Row],[מספר רכב]],טבלה2[[#This Row],[ספרות בצדדים]])</f>
        <v>37</v>
      </c>
      <c r="AE487" s="1" t="str">
        <f>MID(טבלה2[[#This Row],[מספר רכב]],טבלה2[[#This Row],[ספרות בצדדים]]+1,טבלה2[[#This Row],[ספרות באמצע]])</f>
        <v>353</v>
      </c>
      <c r="AF487" s="1" t="str">
        <f>MID(טבלה2[[#This Row],[מספר רכב]],1,טבלה2[[#This Row],[ספרות בצדדים]])</f>
        <v>61</v>
      </c>
      <c r="AG487" s="1" t="str">
        <f>CONCATENATE(טבלה2[[#This Row],[חלק שמאלי]],"-",טבלה2[[#This Row],[אמצע]],"-",טבלה2[[#This Row],[חלק ימני]])</f>
        <v>61-353-37</v>
      </c>
      <c r="AH487">
        <f>IF(טבלה2[[#This Row],[מספר ספרות]]=7,3,2)</f>
        <v>3</v>
      </c>
      <c r="AI487">
        <f>IF(טבלה2[[#This Row],[מספר ספרות]]=7,2,3)</f>
        <v>2</v>
      </c>
    </row>
    <row r="488" spans="17:35" x14ac:dyDescent="0.25">
      <c r="Q488">
        <v>8944460</v>
      </c>
      <c r="R488">
        <v>588</v>
      </c>
      <c r="S488" t="s">
        <v>111</v>
      </c>
      <c r="T488" t="s">
        <v>463</v>
      </c>
      <c r="U488" t="s">
        <v>177</v>
      </c>
      <c r="W488">
        <v>2007</v>
      </c>
      <c r="X488" s="1">
        <f>2025-טבלה2[[#This Row],[שנת יצור]]</f>
        <v>18</v>
      </c>
      <c r="Y488" s="39">
        <v>45415</v>
      </c>
      <c r="Z488" s="39">
        <v>45778</v>
      </c>
      <c r="AA488" t="s">
        <v>190</v>
      </c>
      <c r="AB488" t="s">
        <v>131</v>
      </c>
      <c r="AC488" s="1">
        <f>LEN(טבלה2[[#This Row],[מספר רכב]])</f>
        <v>7</v>
      </c>
      <c r="AD488" s="1" t="str">
        <f>RIGHT(טבלה2[[#This Row],[מספר רכב]],טבלה2[[#This Row],[ספרות בצדדים]])</f>
        <v>60</v>
      </c>
      <c r="AE488" s="1" t="str">
        <f>MID(טבלה2[[#This Row],[מספר רכב]],טבלה2[[#This Row],[ספרות בצדדים]]+1,טבלה2[[#This Row],[ספרות באמצע]])</f>
        <v>444</v>
      </c>
      <c r="AF488" s="1" t="str">
        <f>MID(טבלה2[[#This Row],[מספר רכב]],1,טבלה2[[#This Row],[ספרות בצדדים]])</f>
        <v>89</v>
      </c>
      <c r="AG488" s="1" t="str">
        <f>CONCATENATE(טבלה2[[#This Row],[חלק שמאלי]],"-",טבלה2[[#This Row],[אמצע]],"-",טבלה2[[#This Row],[חלק ימני]])</f>
        <v>89-444-60</v>
      </c>
      <c r="AH488">
        <f>IF(טבלה2[[#This Row],[מספר ספרות]]=7,3,2)</f>
        <v>3</v>
      </c>
      <c r="AI488">
        <f>IF(טבלה2[[#This Row],[מספר ספרות]]=7,2,3)</f>
        <v>2</v>
      </c>
    </row>
    <row r="489" spans="17:35" x14ac:dyDescent="0.25">
      <c r="Q489">
        <v>21151502</v>
      </c>
      <c r="R489">
        <v>683</v>
      </c>
      <c r="S489" t="s">
        <v>192</v>
      </c>
      <c r="T489" t="s">
        <v>530</v>
      </c>
      <c r="U489" t="s">
        <v>194</v>
      </c>
      <c r="V489">
        <v>15</v>
      </c>
      <c r="W489">
        <v>2020</v>
      </c>
      <c r="X489" s="1">
        <f>2025-טבלה2[[#This Row],[שנת יצור]]</f>
        <v>5</v>
      </c>
      <c r="Y489" s="39">
        <v>45784</v>
      </c>
      <c r="Z489" s="39">
        <v>46196</v>
      </c>
      <c r="AA489" t="s">
        <v>119</v>
      </c>
      <c r="AB489" t="s">
        <v>531</v>
      </c>
      <c r="AC489" s="1">
        <f>LEN(טבלה2[[#This Row],[מספר רכב]])</f>
        <v>8</v>
      </c>
      <c r="AD489" s="1" t="str">
        <f>RIGHT(טבלה2[[#This Row],[מספר רכב]],טבלה2[[#This Row],[ספרות בצדדים]])</f>
        <v>502</v>
      </c>
      <c r="AE489" s="1" t="str">
        <f>MID(טבלה2[[#This Row],[מספר רכב]],טבלה2[[#This Row],[ספרות בצדדים]]+1,טבלה2[[#This Row],[ספרות באמצע]])</f>
        <v>51</v>
      </c>
      <c r="AF489" s="1" t="str">
        <f>MID(טבלה2[[#This Row],[מספר רכב]],1,טבלה2[[#This Row],[ספרות בצדדים]])</f>
        <v>211</v>
      </c>
      <c r="AG489" s="1" t="str">
        <f>CONCATENATE(טבלה2[[#This Row],[חלק שמאלי]],"-",טבלה2[[#This Row],[אמצע]],"-",טבלה2[[#This Row],[חלק ימני]])</f>
        <v>211-51-502</v>
      </c>
      <c r="AH489">
        <f>IF(טבלה2[[#This Row],[מספר ספרות]]=7,3,2)</f>
        <v>2</v>
      </c>
      <c r="AI489">
        <f>IF(טבלה2[[#This Row],[מספר ספרות]]=7,2,3)</f>
        <v>3</v>
      </c>
    </row>
    <row r="490" spans="17:35" x14ac:dyDescent="0.25">
      <c r="Q490">
        <v>3297563</v>
      </c>
      <c r="R490">
        <v>650</v>
      </c>
      <c r="S490" t="s">
        <v>436</v>
      </c>
      <c r="T490" t="s">
        <v>532</v>
      </c>
      <c r="U490" t="s">
        <v>438</v>
      </c>
      <c r="V490">
        <v>15</v>
      </c>
      <c r="W490">
        <v>2008</v>
      </c>
      <c r="X490" s="1">
        <f>2025-טבלה2[[#This Row],[שנת יצור]]</f>
        <v>17</v>
      </c>
      <c r="Y490" s="39">
        <v>45335</v>
      </c>
      <c r="Z490" s="39">
        <v>45593</v>
      </c>
      <c r="AA490" t="s">
        <v>116</v>
      </c>
      <c r="AB490" t="s">
        <v>439</v>
      </c>
      <c r="AC490" s="1">
        <f>LEN(טבלה2[[#This Row],[מספר רכב]])</f>
        <v>7</v>
      </c>
      <c r="AD490" s="1" t="str">
        <f>RIGHT(טבלה2[[#This Row],[מספר רכב]],טבלה2[[#This Row],[ספרות בצדדים]])</f>
        <v>63</v>
      </c>
      <c r="AE490" s="1" t="str">
        <f>MID(טבלה2[[#This Row],[מספר רכב]],טבלה2[[#This Row],[ספרות בצדדים]]+1,טבלה2[[#This Row],[ספרות באמצע]])</f>
        <v>975</v>
      </c>
      <c r="AF490" s="1" t="str">
        <f>MID(טבלה2[[#This Row],[מספר רכב]],1,טבלה2[[#This Row],[ספרות בצדדים]])</f>
        <v>32</v>
      </c>
      <c r="AG490" s="1" t="str">
        <f>CONCATENATE(טבלה2[[#This Row],[חלק שמאלי]],"-",טבלה2[[#This Row],[אמצע]],"-",טבלה2[[#This Row],[חלק ימני]])</f>
        <v>32-975-63</v>
      </c>
      <c r="AH490">
        <f>IF(טבלה2[[#This Row],[מספר ספרות]]=7,3,2)</f>
        <v>3</v>
      </c>
      <c r="AI490">
        <f>IF(טבלה2[[#This Row],[מספר ספרות]]=7,2,3)</f>
        <v>2</v>
      </c>
    </row>
    <row r="491" spans="17:35" x14ac:dyDescent="0.25">
      <c r="Q491">
        <v>3793313</v>
      </c>
      <c r="R491">
        <v>588</v>
      </c>
      <c r="S491" t="s">
        <v>111</v>
      </c>
      <c r="T491" t="s">
        <v>112</v>
      </c>
      <c r="U491" t="s">
        <v>113</v>
      </c>
      <c r="W491">
        <v>2006</v>
      </c>
      <c r="X491" s="1">
        <f>2025-טבלה2[[#This Row],[שנת יצור]]</f>
        <v>19</v>
      </c>
      <c r="Y491" s="39">
        <v>45338</v>
      </c>
      <c r="Z491" s="39">
        <v>45647</v>
      </c>
      <c r="AA491" t="s">
        <v>120</v>
      </c>
      <c r="AB491" t="s">
        <v>115</v>
      </c>
      <c r="AC491" s="1">
        <f>LEN(טבלה2[[#This Row],[מספר רכב]])</f>
        <v>7</v>
      </c>
      <c r="AD491" s="1" t="str">
        <f>RIGHT(טבלה2[[#This Row],[מספר רכב]],טבלה2[[#This Row],[ספרות בצדדים]])</f>
        <v>13</v>
      </c>
      <c r="AE491" s="1" t="str">
        <f>MID(טבלה2[[#This Row],[מספר רכב]],טבלה2[[#This Row],[ספרות בצדדים]]+1,טבלה2[[#This Row],[ספרות באמצע]])</f>
        <v>933</v>
      </c>
      <c r="AF491" s="1" t="str">
        <f>MID(טבלה2[[#This Row],[מספר רכב]],1,טבלה2[[#This Row],[ספרות בצדדים]])</f>
        <v>37</v>
      </c>
      <c r="AG491" s="1" t="str">
        <f>CONCATENATE(טבלה2[[#This Row],[חלק שמאלי]],"-",טבלה2[[#This Row],[אמצע]],"-",טבלה2[[#This Row],[חלק ימני]])</f>
        <v>37-933-13</v>
      </c>
      <c r="AH491">
        <f>IF(טבלה2[[#This Row],[מספר ספרות]]=7,3,2)</f>
        <v>3</v>
      </c>
      <c r="AI491">
        <f>IF(טבלה2[[#This Row],[מספר ספרות]]=7,2,3)</f>
        <v>2</v>
      </c>
    </row>
    <row r="492" spans="17:35" x14ac:dyDescent="0.25">
      <c r="Q492">
        <v>6223314</v>
      </c>
      <c r="R492">
        <v>588</v>
      </c>
      <c r="S492" t="s">
        <v>111</v>
      </c>
      <c r="T492" t="s">
        <v>112</v>
      </c>
      <c r="U492" t="s">
        <v>113</v>
      </c>
      <c r="W492">
        <v>2006</v>
      </c>
      <c r="X492" s="1">
        <f>2025-טבלה2[[#This Row],[שנת יצור]]</f>
        <v>19</v>
      </c>
      <c r="Y492" s="39">
        <v>45578</v>
      </c>
      <c r="Z492" s="39">
        <v>45897</v>
      </c>
      <c r="AA492" t="s">
        <v>118</v>
      </c>
      <c r="AB492" t="s">
        <v>115</v>
      </c>
      <c r="AC492" s="1">
        <f>LEN(טבלה2[[#This Row],[מספר רכב]])</f>
        <v>7</v>
      </c>
      <c r="AD492" s="1" t="str">
        <f>RIGHT(טבלה2[[#This Row],[מספר רכב]],טבלה2[[#This Row],[ספרות בצדדים]])</f>
        <v>14</v>
      </c>
      <c r="AE492" s="1" t="str">
        <f>MID(טבלה2[[#This Row],[מספר רכב]],טבלה2[[#This Row],[ספרות בצדדים]]+1,טבלה2[[#This Row],[ספרות באמצע]])</f>
        <v>233</v>
      </c>
      <c r="AF492" s="1" t="str">
        <f>MID(טבלה2[[#This Row],[מספר רכב]],1,טבלה2[[#This Row],[ספרות בצדדים]])</f>
        <v>62</v>
      </c>
      <c r="AG492" s="1" t="str">
        <f>CONCATENATE(טבלה2[[#This Row],[חלק שמאלי]],"-",טבלה2[[#This Row],[אמצע]],"-",טבלה2[[#This Row],[חלק ימני]])</f>
        <v>62-233-14</v>
      </c>
      <c r="AH492">
        <f>IF(טבלה2[[#This Row],[מספר ספרות]]=7,3,2)</f>
        <v>3</v>
      </c>
      <c r="AI492">
        <f>IF(טבלה2[[#This Row],[מספר ספרות]]=7,2,3)</f>
        <v>2</v>
      </c>
    </row>
    <row r="493" spans="17:35" x14ac:dyDescent="0.25">
      <c r="Q493">
        <v>6634885</v>
      </c>
      <c r="R493">
        <v>416</v>
      </c>
      <c r="S493" t="s">
        <v>408</v>
      </c>
      <c r="T493" t="s">
        <v>409</v>
      </c>
      <c r="U493" t="s">
        <v>410</v>
      </c>
      <c r="V493">
        <v>15</v>
      </c>
      <c r="W493">
        <v>2017</v>
      </c>
      <c r="X493" s="1">
        <f>2025-טבלה2[[#This Row],[שנת יצור]]</f>
        <v>8</v>
      </c>
      <c r="Y493" s="39">
        <v>45781</v>
      </c>
      <c r="Z493" s="39">
        <v>46159</v>
      </c>
      <c r="AA493" t="s">
        <v>118</v>
      </c>
      <c r="AB493" t="s">
        <v>304</v>
      </c>
      <c r="AC493" s="1">
        <f>LEN(טבלה2[[#This Row],[מספר רכב]])</f>
        <v>7</v>
      </c>
      <c r="AD493" s="1" t="str">
        <f>RIGHT(טבלה2[[#This Row],[מספר רכב]],טבלה2[[#This Row],[ספרות בצדדים]])</f>
        <v>85</v>
      </c>
      <c r="AE493" s="1" t="str">
        <f>MID(טבלה2[[#This Row],[מספר רכב]],טבלה2[[#This Row],[ספרות בצדדים]]+1,טבלה2[[#This Row],[ספרות באמצע]])</f>
        <v>348</v>
      </c>
      <c r="AF493" s="1" t="str">
        <f>MID(טבלה2[[#This Row],[מספר רכב]],1,טבלה2[[#This Row],[ספרות בצדדים]])</f>
        <v>66</v>
      </c>
      <c r="AG493" s="1" t="str">
        <f>CONCATENATE(טבלה2[[#This Row],[חלק שמאלי]],"-",טבלה2[[#This Row],[אמצע]],"-",טבלה2[[#This Row],[חלק ימני]])</f>
        <v>66-348-85</v>
      </c>
      <c r="AH493">
        <f>IF(טבלה2[[#This Row],[מספר ספרות]]=7,3,2)</f>
        <v>3</v>
      </c>
      <c r="AI493">
        <f>IF(טבלה2[[#This Row],[מספר ספרות]]=7,2,3)</f>
        <v>2</v>
      </c>
    </row>
    <row r="494" spans="17:35" x14ac:dyDescent="0.25">
      <c r="Q494">
        <v>6888250</v>
      </c>
      <c r="R494">
        <v>588</v>
      </c>
      <c r="S494" t="s">
        <v>111</v>
      </c>
      <c r="T494" t="s">
        <v>135</v>
      </c>
      <c r="U494" t="s">
        <v>194</v>
      </c>
      <c r="W494">
        <v>2003</v>
      </c>
      <c r="X494" s="1">
        <f>2025-טבלה2[[#This Row],[שנת יצור]]</f>
        <v>22</v>
      </c>
      <c r="Y494" s="39">
        <v>45743</v>
      </c>
      <c r="Z494" s="39">
        <v>45923</v>
      </c>
      <c r="AA494" t="s">
        <v>116</v>
      </c>
      <c r="AB494" t="s">
        <v>137</v>
      </c>
      <c r="AC494" s="1">
        <f>LEN(טבלה2[[#This Row],[מספר רכב]])</f>
        <v>7</v>
      </c>
      <c r="AD494" s="1" t="str">
        <f>RIGHT(טבלה2[[#This Row],[מספר רכב]],טבלה2[[#This Row],[ספרות בצדדים]])</f>
        <v>50</v>
      </c>
      <c r="AE494" s="1" t="str">
        <f>MID(טבלה2[[#This Row],[מספר רכב]],טבלה2[[#This Row],[ספרות בצדדים]]+1,טבלה2[[#This Row],[ספרות באמצע]])</f>
        <v>882</v>
      </c>
      <c r="AF494" s="1" t="str">
        <f>MID(טבלה2[[#This Row],[מספר רכב]],1,טבלה2[[#This Row],[ספרות בצדדים]])</f>
        <v>68</v>
      </c>
      <c r="AG494" s="1" t="str">
        <f>CONCATENATE(טבלה2[[#This Row],[חלק שמאלי]],"-",טבלה2[[#This Row],[אמצע]],"-",טבלה2[[#This Row],[חלק ימני]])</f>
        <v>68-882-50</v>
      </c>
      <c r="AH494">
        <f>IF(טבלה2[[#This Row],[מספר ספרות]]=7,3,2)</f>
        <v>3</v>
      </c>
      <c r="AI494">
        <f>IF(טבלה2[[#This Row],[מספר ספרות]]=7,2,3)</f>
        <v>2</v>
      </c>
    </row>
    <row r="495" spans="17:35" x14ac:dyDescent="0.25">
      <c r="Q495">
        <v>2203769</v>
      </c>
      <c r="R495">
        <v>588</v>
      </c>
      <c r="S495" t="s">
        <v>111</v>
      </c>
      <c r="T495" t="s">
        <v>112</v>
      </c>
      <c r="U495" t="s">
        <v>113</v>
      </c>
      <c r="V495">
        <v>15</v>
      </c>
      <c r="W495">
        <v>2009</v>
      </c>
      <c r="X495" s="1">
        <f>2025-טבלה2[[#This Row],[שנת יצור]]</f>
        <v>16</v>
      </c>
      <c r="Y495" s="39">
        <v>45136</v>
      </c>
      <c r="Z495" s="39">
        <v>45464</v>
      </c>
      <c r="AA495" t="s">
        <v>202</v>
      </c>
      <c r="AB495" t="s">
        <v>117</v>
      </c>
      <c r="AC495" s="1">
        <f>LEN(טבלה2[[#This Row],[מספר רכב]])</f>
        <v>7</v>
      </c>
      <c r="AD495" s="1" t="str">
        <f>RIGHT(טבלה2[[#This Row],[מספר רכב]],טבלה2[[#This Row],[ספרות בצדדים]])</f>
        <v>69</v>
      </c>
      <c r="AE495" s="1" t="str">
        <f>MID(טבלה2[[#This Row],[מספר רכב]],טבלה2[[#This Row],[ספרות בצדדים]]+1,טבלה2[[#This Row],[ספרות באמצע]])</f>
        <v>037</v>
      </c>
      <c r="AF495" s="1" t="str">
        <f>MID(טבלה2[[#This Row],[מספר רכב]],1,טבלה2[[#This Row],[ספרות בצדדים]])</f>
        <v>22</v>
      </c>
      <c r="AG495" s="1" t="str">
        <f>CONCATENATE(טבלה2[[#This Row],[חלק שמאלי]],"-",טבלה2[[#This Row],[אמצע]],"-",טבלה2[[#This Row],[חלק ימני]])</f>
        <v>22-037-69</v>
      </c>
      <c r="AH495">
        <f>IF(טבלה2[[#This Row],[מספר ספרות]]=7,3,2)</f>
        <v>3</v>
      </c>
      <c r="AI495">
        <f>IF(טבלה2[[#This Row],[מספר ספרות]]=7,2,3)</f>
        <v>2</v>
      </c>
    </row>
    <row r="496" spans="17:35" x14ac:dyDescent="0.25">
      <c r="Q496">
        <v>6783516</v>
      </c>
      <c r="R496">
        <v>588</v>
      </c>
      <c r="S496" t="s">
        <v>111</v>
      </c>
      <c r="T496" t="s">
        <v>112</v>
      </c>
      <c r="U496" t="s">
        <v>113</v>
      </c>
      <c r="W496">
        <v>2005</v>
      </c>
      <c r="X496" s="1">
        <f>2025-טבלה2[[#This Row],[שנת יצור]]</f>
        <v>20</v>
      </c>
      <c r="Y496" s="39">
        <v>45457</v>
      </c>
      <c r="Z496" s="39">
        <v>45466</v>
      </c>
      <c r="AA496" t="s">
        <v>118</v>
      </c>
      <c r="AB496" t="s">
        <v>115</v>
      </c>
      <c r="AC496" s="1">
        <f>LEN(טבלה2[[#This Row],[מספר רכב]])</f>
        <v>7</v>
      </c>
      <c r="AD496" s="1" t="str">
        <f>RIGHT(טבלה2[[#This Row],[מספר רכב]],טבלה2[[#This Row],[ספרות בצדדים]])</f>
        <v>16</v>
      </c>
      <c r="AE496" s="1" t="str">
        <f>MID(טבלה2[[#This Row],[מספר רכב]],טבלה2[[#This Row],[ספרות בצדדים]]+1,טבלה2[[#This Row],[ספרות באמצע]])</f>
        <v>835</v>
      </c>
      <c r="AF496" s="1" t="str">
        <f>MID(טבלה2[[#This Row],[מספר רכב]],1,טבלה2[[#This Row],[ספרות בצדדים]])</f>
        <v>67</v>
      </c>
      <c r="AG496" s="1" t="str">
        <f>CONCATENATE(טבלה2[[#This Row],[חלק שמאלי]],"-",טבלה2[[#This Row],[אמצע]],"-",טבלה2[[#This Row],[חלק ימני]])</f>
        <v>67-835-16</v>
      </c>
      <c r="AH496">
        <f>IF(טבלה2[[#This Row],[מספר ספרות]]=7,3,2)</f>
        <v>3</v>
      </c>
      <c r="AI496">
        <f>IF(טבלה2[[#This Row],[מספר ספרות]]=7,2,3)</f>
        <v>2</v>
      </c>
    </row>
    <row r="497" spans="17:35" x14ac:dyDescent="0.25">
      <c r="Q497">
        <v>7738859</v>
      </c>
      <c r="R497">
        <v>413</v>
      </c>
      <c r="S497" t="s">
        <v>123</v>
      </c>
      <c r="T497" t="s">
        <v>179</v>
      </c>
      <c r="U497" t="s">
        <v>158</v>
      </c>
      <c r="W497">
        <v>2006</v>
      </c>
      <c r="X497" s="1">
        <f>2025-טבלה2[[#This Row],[שנת יצור]]</f>
        <v>19</v>
      </c>
      <c r="Y497" s="39">
        <v>45796</v>
      </c>
      <c r="Z497" s="39">
        <v>46154</v>
      </c>
      <c r="AA497" t="s">
        <v>184</v>
      </c>
      <c r="AB497" t="s">
        <v>127</v>
      </c>
      <c r="AC497" s="1">
        <f>LEN(טבלה2[[#This Row],[מספר רכב]])</f>
        <v>7</v>
      </c>
      <c r="AD497" s="1" t="str">
        <f>RIGHT(טבלה2[[#This Row],[מספר רכב]],טבלה2[[#This Row],[ספרות בצדדים]])</f>
        <v>59</v>
      </c>
      <c r="AE497" s="1" t="str">
        <f>MID(טבלה2[[#This Row],[מספר רכב]],טבלה2[[#This Row],[ספרות בצדדים]]+1,טבלה2[[#This Row],[ספרות באמצע]])</f>
        <v>388</v>
      </c>
      <c r="AF497" s="1" t="str">
        <f>MID(טבלה2[[#This Row],[מספר רכב]],1,טבלה2[[#This Row],[ספרות בצדדים]])</f>
        <v>77</v>
      </c>
      <c r="AG497" s="1" t="str">
        <f>CONCATENATE(טבלה2[[#This Row],[חלק שמאלי]],"-",טבלה2[[#This Row],[אמצע]],"-",טבלה2[[#This Row],[חלק ימני]])</f>
        <v>77-388-59</v>
      </c>
      <c r="AH497">
        <f>IF(טבלה2[[#This Row],[מספר ספרות]]=7,3,2)</f>
        <v>3</v>
      </c>
      <c r="AI497">
        <f>IF(טבלה2[[#This Row],[מספר ספרות]]=7,2,3)</f>
        <v>2</v>
      </c>
    </row>
    <row r="498" spans="17:35" x14ac:dyDescent="0.25">
      <c r="Q498">
        <v>88878001</v>
      </c>
      <c r="R498">
        <v>593</v>
      </c>
      <c r="S498" t="s">
        <v>147</v>
      </c>
      <c r="T498">
        <v>247.78700000000001</v>
      </c>
      <c r="U498" t="s">
        <v>278</v>
      </c>
      <c r="V498">
        <v>14</v>
      </c>
      <c r="W498">
        <v>2021</v>
      </c>
      <c r="X498" s="1">
        <f>2025-טבלה2[[#This Row],[שנת יצור]]</f>
        <v>4</v>
      </c>
      <c r="Y498" s="39">
        <v>45781</v>
      </c>
      <c r="Z498" s="39">
        <v>46137</v>
      </c>
      <c r="AA498" t="s">
        <v>156</v>
      </c>
      <c r="AB498" t="s">
        <v>533</v>
      </c>
      <c r="AC498" s="1">
        <f>LEN(טבלה2[[#This Row],[מספר רכב]])</f>
        <v>8</v>
      </c>
      <c r="AD498" s="1" t="str">
        <f>RIGHT(טבלה2[[#This Row],[מספר רכב]],טבלה2[[#This Row],[ספרות בצדדים]])</f>
        <v>001</v>
      </c>
      <c r="AE498" s="1" t="str">
        <f>MID(טבלה2[[#This Row],[מספר רכב]],טבלה2[[#This Row],[ספרות בצדדים]]+1,טבלה2[[#This Row],[ספרות באמצע]])</f>
        <v>78</v>
      </c>
      <c r="AF498" s="1" t="str">
        <f>MID(טבלה2[[#This Row],[מספר רכב]],1,טבלה2[[#This Row],[ספרות בצדדים]])</f>
        <v>888</v>
      </c>
      <c r="AG498" s="1" t="str">
        <f>CONCATENATE(טבלה2[[#This Row],[חלק שמאלי]],"-",טבלה2[[#This Row],[אמצע]],"-",טבלה2[[#This Row],[חלק ימני]])</f>
        <v>888-78-001</v>
      </c>
      <c r="AH498">
        <f>IF(טבלה2[[#This Row],[מספר ספרות]]=7,3,2)</f>
        <v>2</v>
      </c>
      <c r="AI498">
        <f>IF(טבלה2[[#This Row],[מספר ספרות]]=7,2,3)</f>
        <v>3</v>
      </c>
    </row>
    <row r="499" spans="17:35" x14ac:dyDescent="0.25">
      <c r="Q499">
        <v>3338462</v>
      </c>
      <c r="R499">
        <v>588</v>
      </c>
      <c r="S499" t="s">
        <v>111</v>
      </c>
      <c r="T499" t="s">
        <v>112</v>
      </c>
      <c r="U499" t="s">
        <v>113</v>
      </c>
      <c r="W499">
        <v>2007</v>
      </c>
      <c r="X499" s="1">
        <f>2025-טבלה2[[#This Row],[שנת יצור]]</f>
        <v>18</v>
      </c>
      <c r="Y499" s="39">
        <v>45633</v>
      </c>
      <c r="Z499" s="39">
        <v>45958</v>
      </c>
      <c r="AA499" t="s">
        <v>120</v>
      </c>
      <c r="AB499" t="s">
        <v>117</v>
      </c>
      <c r="AC499" s="1">
        <f>LEN(טבלה2[[#This Row],[מספר רכב]])</f>
        <v>7</v>
      </c>
      <c r="AD499" s="1" t="str">
        <f>RIGHT(טבלה2[[#This Row],[מספר רכב]],טבלה2[[#This Row],[ספרות בצדדים]])</f>
        <v>62</v>
      </c>
      <c r="AE499" s="1" t="str">
        <f>MID(טבלה2[[#This Row],[מספר רכב]],טבלה2[[#This Row],[ספרות בצדדים]]+1,טבלה2[[#This Row],[ספרות באמצע]])</f>
        <v>384</v>
      </c>
      <c r="AF499" s="1" t="str">
        <f>MID(טבלה2[[#This Row],[מספר רכב]],1,טבלה2[[#This Row],[ספרות בצדדים]])</f>
        <v>33</v>
      </c>
      <c r="AG499" s="1" t="str">
        <f>CONCATENATE(טבלה2[[#This Row],[חלק שמאלי]],"-",טבלה2[[#This Row],[אמצע]],"-",טבלה2[[#This Row],[חלק ימני]])</f>
        <v>33-384-62</v>
      </c>
      <c r="AH499">
        <f>IF(טבלה2[[#This Row],[מספר ספרות]]=7,3,2)</f>
        <v>3</v>
      </c>
      <c r="AI499">
        <f>IF(טבלה2[[#This Row],[מספר ספרות]]=7,2,3)</f>
        <v>2</v>
      </c>
    </row>
    <row r="500" spans="17:35" x14ac:dyDescent="0.25">
      <c r="Q500">
        <v>7684557</v>
      </c>
      <c r="R500">
        <v>588</v>
      </c>
      <c r="S500" t="s">
        <v>111</v>
      </c>
      <c r="T500" t="s">
        <v>112</v>
      </c>
      <c r="U500" t="s">
        <v>113</v>
      </c>
      <c r="W500">
        <v>2005</v>
      </c>
      <c r="X500" s="1">
        <f>2025-טבלה2[[#This Row],[שנת יצור]]</f>
        <v>20</v>
      </c>
      <c r="Y500" s="39">
        <v>45063</v>
      </c>
      <c r="Z500" s="39">
        <v>45438</v>
      </c>
      <c r="AA500" t="s">
        <v>118</v>
      </c>
      <c r="AB500" t="s">
        <v>115</v>
      </c>
      <c r="AC500" s="1">
        <f>LEN(טבלה2[[#This Row],[מספר רכב]])</f>
        <v>7</v>
      </c>
      <c r="AD500" s="1" t="str">
        <f>RIGHT(טבלה2[[#This Row],[מספר רכב]],טבלה2[[#This Row],[ספרות בצדדים]])</f>
        <v>57</v>
      </c>
      <c r="AE500" s="1" t="str">
        <f>MID(טבלה2[[#This Row],[מספר רכב]],טבלה2[[#This Row],[ספרות בצדדים]]+1,טבלה2[[#This Row],[ספרות באמצע]])</f>
        <v>845</v>
      </c>
      <c r="AF500" s="1" t="str">
        <f>MID(טבלה2[[#This Row],[מספר רכב]],1,טבלה2[[#This Row],[ספרות בצדדים]])</f>
        <v>76</v>
      </c>
      <c r="AG500" s="1" t="str">
        <f>CONCATENATE(טבלה2[[#This Row],[חלק שמאלי]],"-",טבלה2[[#This Row],[אמצע]],"-",טבלה2[[#This Row],[חלק ימני]])</f>
        <v>76-845-57</v>
      </c>
      <c r="AH500">
        <f>IF(טבלה2[[#This Row],[מספר ספרות]]=7,3,2)</f>
        <v>3</v>
      </c>
      <c r="AI500">
        <f>IF(טבלה2[[#This Row],[מספר ספרות]]=7,2,3)</f>
        <v>2</v>
      </c>
    </row>
    <row r="501" spans="17:35" x14ac:dyDescent="0.25">
      <c r="Q501">
        <v>3858774</v>
      </c>
      <c r="R501">
        <v>413</v>
      </c>
      <c r="S501" t="s">
        <v>123</v>
      </c>
      <c r="T501" t="s">
        <v>157</v>
      </c>
      <c r="U501" t="s">
        <v>158</v>
      </c>
      <c r="V501">
        <v>15</v>
      </c>
      <c r="W501">
        <v>2010</v>
      </c>
      <c r="X501" s="1">
        <f>2025-טבלה2[[#This Row],[שנת יצור]]</f>
        <v>15</v>
      </c>
      <c r="Y501" s="39">
        <v>45671</v>
      </c>
      <c r="Z501" s="39">
        <v>45985</v>
      </c>
      <c r="AA501" t="s">
        <v>126</v>
      </c>
      <c r="AB501" t="s">
        <v>127</v>
      </c>
      <c r="AC501" s="1">
        <f>LEN(טבלה2[[#This Row],[מספר רכב]])</f>
        <v>7</v>
      </c>
      <c r="AD501" s="1" t="str">
        <f>RIGHT(טבלה2[[#This Row],[מספר רכב]],טבלה2[[#This Row],[ספרות בצדדים]])</f>
        <v>74</v>
      </c>
      <c r="AE501" s="1" t="str">
        <f>MID(טבלה2[[#This Row],[מספר רכב]],טבלה2[[#This Row],[ספרות בצדדים]]+1,טבלה2[[#This Row],[ספרות באמצע]])</f>
        <v>587</v>
      </c>
      <c r="AF501" s="1" t="str">
        <f>MID(טבלה2[[#This Row],[מספר רכב]],1,טבלה2[[#This Row],[ספרות בצדדים]])</f>
        <v>38</v>
      </c>
      <c r="AG501" s="1" t="str">
        <f>CONCATENATE(טבלה2[[#This Row],[חלק שמאלי]],"-",טבלה2[[#This Row],[אמצע]],"-",טבלה2[[#This Row],[חלק ימני]])</f>
        <v>38-587-74</v>
      </c>
      <c r="AH501">
        <f>IF(טבלה2[[#This Row],[מספר ספרות]]=7,3,2)</f>
        <v>3</v>
      </c>
      <c r="AI501">
        <f>IF(טבלה2[[#This Row],[מספר ספרות]]=7,2,3)</f>
        <v>2</v>
      </c>
    </row>
    <row r="502" spans="17:35" x14ac:dyDescent="0.25">
      <c r="Q502">
        <v>1583163</v>
      </c>
      <c r="R502">
        <v>413</v>
      </c>
      <c r="S502" t="s">
        <v>123</v>
      </c>
      <c r="T502" t="s">
        <v>180</v>
      </c>
      <c r="U502" t="s">
        <v>125</v>
      </c>
      <c r="V502">
        <v>15</v>
      </c>
      <c r="W502">
        <v>2008</v>
      </c>
      <c r="X502" s="1">
        <f>2025-טבלה2[[#This Row],[שנת יצור]]</f>
        <v>17</v>
      </c>
      <c r="Y502" s="39">
        <v>45434</v>
      </c>
      <c r="Z502" s="39">
        <v>45790</v>
      </c>
      <c r="AA502" t="s">
        <v>133</v>
      </c>
      <c r="AB502" t="s">
        <v>127</v>
      </c>
      <c r="AC502" s="1">
        <f>LEN(טבלה2[[#This Row],[מספר רכב]])</f>
        <v>7</v>
      </c>
      <c r="AD502" s="1" t="str">
        <f>RIGHT(טבלה2[[#This Row],[מספר רכב]],טבלה2[[#This Row],[ספרות בצדדים]])</f>
        <v>63</v>
      </c>
      <c r="AE502" s="1" t="str">
        <f>MID(טבלה2[[#This Row],[מספר רכב]],טבלה2[[#This Row],[ספרות בצדדים]]+1,טבלה2[[#This Row],[ספרות באמצע]])</f>
        <v>831</v>
      </c>
      <c r="AF502" s="1" t="str">
        <f>MID(טבלה2[[#This Row],[מספר רכב]],1,טבלה2[[#This Row],[ספרות בצדדים]])</f>
        <v>15</v>
      </c>
      <c r="AG502" s="1" t="str">
        <f>CONCATENATE(טבלה2[[#This Row],[חלק שמאלי]],"-",טבלה2[[#This Row],[אמצע]],"-",טבלה2[[#This Row],[חלק ימני]])</f>
        <v>15-831-63</v>
      </c>
      <c r="AH502">
        <f>IF(טבלה2[[#This Row],[מספר ספרות]]=7,3,2)</f>
        <v>3</v>
      </c>
      <c r="AI502">
        <f>IF(טבלה2[[#This Row],[מספר ספרות]]=7,2,3)</f>
        <v>2</v>
      </c>
    </row>
    <row r="503" spans="17:35" x14ac:dyDescent="0.25">
      <c r="Q503">
        <v>6383774</v>
      </c>
      <c r="R503">
        <v>502</v>
      </c>
      <c r="S503" t="s">
        <v>334</v>
      </c>
      <c r="T503" t="s">
        <v>357</v>
      </c>
      <c r="U503" t="s">
        <v>125</v>
      </c>
      <c r="V503">
        <v>15</v>
      </c>
      <c r="W503">
        <v>2011</v>
      </c>
      <c r="X503" s="1">
        <f>2025-טבלה2[[#This Row],[שנת יצור]]</f>
        <v>14</v>
      </c>
      <c r="Y503" s="39">
        <v>45692</v>
      </c>
      <c r="Z503" s="39">
        <v>46060</v>
      </c>
      <c r="AA503" t="s">
        <v>118</v>
      </c>
      <c r="AB503" t="s">
        <v>358</v>
      </c>
      <c r="AC503" s="1">
        <f>LEN(טבלה2[[#This Row],[מספר רכב]])</f>
        <v>7</v>
      </c>
      <c r="AD503" s="1" t="str">
        <f>RIGHT(טבלה2[[#This Row],[מספר רכב]],טבלה2[[#This Row],[ספרות בצדדים]])</f>
        <v>74</v>
      </c>
      <c r="AE503" s="1" t="str">
        <f>MID(טבלה2[[#This Row],[מספר רכב]],טבלה2[[#This Row],[ספרות בצדדים]]+1,טבלה2[[#This Row],[ספרות באמצע]])</f>
        <v>837</v>
      </c>
      <c r="AF503" s="1" t="str">
        <f>MID(טבלה2[[#This Row],[מספר רכב]],1,טבלה2[[#This Row],[ספרות בצדדים]])</f>
        <v>63</v>
      </c>
      <c r="AG503" s="1" t="str">
        <f>CONCATENATE(טבלה2[[#This Row],[חלק שמאלי]],"-",טבלה2[[#This Row],[אמצע]],"-",טבלה2[[#This Row],[חלק ימני]])</f>
        <v>63-837-74</v>
      </c>
      <c r="AH503">
        <f>IF(טבלה2[[#This Row],[מספר ספרות]]=7,3,2)</f>
        <v>3</v>
      </c>
      <c r="AI503">
        <f>IF(טבלה2[[#This Row],[מספר ספרות]]=7,2,3)</f>
        <v>2</v>
      </c>
    </row>
    <row r="504" spans="17:35" x14ac:dyDescent="0.25">
      <c r="Q504">
        <v>8300865</v>
      </c>
      <c r="R504">
        <v>588</v>
      </c>
      <c r="S504" t="s">
        <v>111</v>
      </c>
      <c r="T504" t="s">
        <v>129</v>
      </c>
      <c r="U504" t="s">
        <v>130</v>
      </c>
      <c r="V504">
        <v>15</v>
      </c>
      <c r="W504">
        <v>2009</v>
      </c>
      <c r="X504" s="1">
        <f>2025-טבלה2[[#This Row],[שנת יצור]]</f>
        <v>16</v>
      </c>
      <c r="Y504" s="39">
        <v>45698</v>
      </c>
      <c r="Z504" s="39">
        <v>46042</v>
      </c>
      <c r="AA504" t="s">
        <v>116</v>
      </c>
      <c r="AB504" t="s">
        <v>131</v>
      </c>
      <c r="AC504" s="1">
        <f>LEN(טבלה2[[#This Row],[מספר רכב]])</f>
        <v>7</v>
      </c>
      <c r="AD504" s="1" t="str">
        <f>RIGHT(טבלה2[[#This Row],[מספר רכב]],טבלה2[[#This Row],[ספרות בצדדים]])</f>
        <v>65</v>
      </c>
      <c r="AE504" s="1" t="str">
        <f>MID(טבלה2[[#This Row],[מספר רכב]],טבלה2[[#This Row],[ספרות בצדדים]]+1,טבלה2[[#This Row],[ספרות באמצע]])</f>
        <v>008</v>
      </c>
      <c r="AF504" s="1" t="str">
        <f>MID(טבלה2[[#This Row],[מספר רכב]],1,טבלה2[[#This Row],[ספרות בצדדים]])</f>
        <v>83</v>
      </c>
      <c r="AG504" s="1" t="str">
        <f>CONCATENATE(טבלה2[[#This Row],[חלק שמאלי]],"-",טבלה2[[#This Row],[אמצע]],"-",טבלה2[[#This Row],[חלק ימני]])</f>
        <v>83-008-65</v>
      </c>
      <c r="AH504">
        <f>IF(טבלה2[[#This Row],[מספר ספרות]]=7,3,2)</f>
        <v>3</v>
      </c>
      <c r="AI504">
        <f>IF(טבלה2[[#This Row],[מספר ספרות]]=7,2,3)</f>
        <v>2</v>
      </c>
    </row>
    <row r="505" spans="17:35" x14ac:dyDescent="0.25">
      <c r="Q505">
        <v>2317267</v>
      </c>
      <c r="R505">
        <v>82</v>
      </c>
      <c r="S505" t="s">
        <v>534</v>
      </c>
      <c r="T505" t="s">
        <v>535</v>
      </c>
      <c r="V505">
        <v>15</v>
      </c>
      <c r="W505">
        <v>2009</v>
      </c>
      <c r="X505" s="1">
        <f>2025-טבלה2[[#This Row],[שנת יצור]]</f>
        <v>16</v>
      </c>
      <c r="Y505" s="39">
        <v>45025</v>
      </c>
      <c r="Z505" s="39">
        <v>45445</v>
      </c>
      <c r="AA505" t="s">
        <v>119</v>
      </c>
      <c r="AB505" t="s">
        <v>536</v>
      </c>
      <c r="AC505" s="1">
        <f>LEN(טבלה2[[#This Row],[מספר רכב]])</f>
        <v>7</v>
      </c>
      <c r="AD505" s="1" t="str">
        <f>RIGHT(טבלה2[[#This Row],[מספר רכב]],טבלה2[[#This Row],[ספרות בצדדים]])</f>
        <v>67</v>
      </c>
      <c r="AE505" s="1" t="str">
        <f>MID(טבלה2[[#This Row],[מספר רכב]],טבלה2[[#This Row],[ספרות בצדדים]]+1,טבלה2[[#This Row],[ספרות באמצע]])</f>
        <v>172</v>
      </c>
      <c r="AF505" s="1" t="str">
        <f>MID(טבלה2[[#This Row],[מספר רכב]],1,טבלה2[[#This Row],[ספרות בצדדים]])</f>
        <v>23</v>
      </c>
      <c r="AG505" s="1" t="str">
        <f>CONCATENATE(טבלה2[[#This Row],[חלק שמאלי]],"-",טבלה2[[#This Row],[אמצע]],"-",טבלה2[[#This Row],[חלק ימני]])</f>
        <v>23-172-67</v>
      </c>
      <c r="AH505">
        <f>IF(טבלה2[[#This Row],[מספר ספרות]]=7,3,2)</f>
        <v>3</v>
      </c>
      <c r="AI505">
        <f>IF(טבלה2[[#This Row],[מספר ספרות]]=7,2,3)</f>
        <v>2</v>
      </c>
    </row>
    <row r="506" spans="17:35" x14ac:dyDescent="0.25">
      <c r="Q506">
        <v>6844116</v>
      </c>
      <c r="R506">
        <v>588</v>
      </c>
      <c r="S506" t="s">
        <v>111</v>
      </c>
      <c r="T506" t="s">
        <v>112</v>
      </c>
      <c r="U506" t="s">
        <v>113</v>
      </c>
      <c r="W506">
        <v>2005</v>
      </c>
      <c r="X506" s="1">
        <f>2025-טבלה2[[#This Row],[שנת יצור]]</f>
        <v>20</v>
      </c>
      <c r="Y506" s="39">
        <v>45191</v>
      </c>
      <c r="Z506" s="39">
        <v>45471</v>
      </c>
      <c r="AA506" t="s">
        <v>118</v>
      </c>
      <c r="AB506" t="s">
        <v>115</v>
      </c>
      <c r="AC506" s="1">
        <f>LEN(טבלה2[[#This Row],[מספר רכב]])</f>
        <v>7</v>
      </c>
      <c r="AD506" s="1" t="str">
        <f>RIGHT(טבלה2[[#This Row],[מספר רכב]],טבלה2[[#This Row],[ספרות בצדדים]])</f>
        <v>16</v>
      </c>
      <c r="AE506" s="1" t="str">
        <f>MID(טבלה2[[#This Row],[מספר רכב]],טבלה2[[#This Row],[ספרות בצדדים]]+1,טבלה2[[#This Row],[ספרות באמצע]])</f>
        <v>441</v>
      </c>
      <c r="AF506" s="1" t="str">
        <f>MID(טבלה2[[#This Row],[מספר רכב]],1,טבלה2[[#This Row],[ספרות בצדדים]])</f>
        <v>68</v>
      </c>
      <c r="AG506" s="1" t="str">
        <f>CONCATENATE(טבלה2[[#This Row],[חלק שמאלי]],"-",טבלה2[[#This Row],[אמצע]],"-",טבלה2[[#This Row],[חלק ימני]])</f>
        <v>68-441-16</v>
      </c>
      <c r="AH506">
        <f>IF(טבלה2[[#This Row],[מספר ספרות]]=7,3,2)</f>
        <v>3</v>
      </c>
      <c r="AI506">
        <f>IF(טבלה2[[#This Row],[מספר ספרות]]=7,2,3)</f>
        <v>2</v>
      </c>
    </row>
    <row r="507" spans="17:35" x14ac:dyDescent="0.25">
      <c r="Q507">
        <v>7607257</v>
      </c>
      <c r="R507">
        <v>588</v>
      </c>
      <c r="S507" t="s">
        <v>111</v>
      </c>
      <c r="T507" t="s">
        <v>112</v>
      </c>
      <c r="U507" t="s">
        <v>113</v>
      </c>
      <c r="W507">
        <v>2005</v>
      </c>
      <c r="X507" s="1">
        <f>2025-טבלה2[[#This Row],[שנת יצור]]</f>
        <v>20</v>
      </c>
      <c r="Y507" s="39">
        <v>45431</v>
      </c>
      <c r="Z507" s="39">
        <v>45796</v>
      </c>
      <c r="AA507" t="s">
        <v>118</v>
      </c>
      <c r="AB507" t="s">
        <v>115</v>
      </c>
      <c r="AC507" s="1">
        <f>LEN(טבלה2[[#This Row],[מספר רכב]])</f>
        <v>7</v>
      </c>
      <c r="AD507" s="1" t="str">
        <f>RIGHT(טבלה2[[#This Row],[מספר רכב]],טבלה2[[#This Row],[ספרות בצדדים]])</f>
        <v>57</v>
      </c>
      <c r="AE507" s="1" t="str">
        <f>MID(טבלה2[[#This Row],[מספר רכב]],טבלה2[[#This Row],[ספרות בצדדים]]+1,טבלה2[[#This Row],[ספרות באמצע]])</f>
        <v>072</v>
      </c>
      <c r="AF507" s="1" t="str">
        <f>MID(טבלה2[[#This Row],[מספר רכב]],1,טבלה2[[#This Row],[ספרות בצדדים]])</f>
        <v>76</v>
      </c>
      <c r="AG507" s="1" t="str">
        <f>CONCATENATE(טבלה2[[#This Row],[חלק שמאלי]],"-",טבלה2[[#This Row],[אמצע]],"-",טבלה2[[#This Row],[חלק ימני]])</f>
        <v>76-072-57</v>
      </c>
      <c r="AH507">
        <f>IF(טבלה2[[#This Row],[מספר ספרות]]=7,3,2)</f>
        <v>3</v>
      </c>
      <c r="AI507">
        <f>IF(טבלה2[[#This Row],[מספר ספרות]]=7,2,3)</f>
        <v>2</v>
      </c>
    </row>
    <row r="508" spans="17:35" x14ac:dyDescent="0.25">
      <c r="Q508">
        <v>4732266</v>
      </c>
      <c r="R508">
        <v>481</v>
      </c>
      <c r="S508" t="s">
        <v>165</v>
      </c>
      <c r="T508" t="s">
        <v>243</v>
      </c>
      <c r="U508" t="s">
        <v>198</v>
      </c>
      <c r="V508">
        <v>15</v>
      </c>
      <c r="W508">
        <v>2008</v>
      </c>
      <c r="X508" s="1">
        <f>2025-טבלה2[[#This Row],[שנת יצור]]</f>
        <v>17</v>
      </c>
      <c r="Y508" s="39">
        <v>45275</v>
      </c>
      <c r="Z508" s="39">
        <v>45643</v>
      </c>
      <c r="AA508" t="s">
        <v>116</v>
      </c>
      <c r="AB508" t="s">
        <v>200</v>
      </c>
      <c r="AC508" s="1">
        <f>LEN(טבלה2[[#This Row],[מספר רכב]])</f>
        <v>7</v>
      </c>
      <c r="AD508" s="1" t="str">
        <f>RIGHT(טבלה2[[#This Row],[מספר רכב]],טבלה2[[#This Row],[ספרות בצדדים]])</f>
        <v>66</v>
      </c>
      <c r="AE508" s="1" t="str">
        <f>MID(טבלה2[[#This Row],[מספר רכב]],טבלה2[[#This Row],[ספרות בצדדים]]+1,טבלה2[[#This Row],[ספרות באמצע]])</f>
        <v>322</v>
      </c>
      <c r="AF508" s="1" t="str">
        <f>MID(טבלה2[[#This Row],[מספר רכב]],1,טבלה2[[#This Row],[ספרות בצדדים]])</f>
        <v>47</v>
      </c>
      <c r="AG508" s="1" t="str">
        <f>CONCATENATE(טבלה2[[#This Row],[חלק שמאלי]],"-",טבלה2[[#This Row],[אמצע]],"-",טבלה2[[#This Row],[חלק ימני]])</f>
        <v>47-322-66</v>
      </c>
      <c r="AH508">
        <f>IF(טבלה2[[#This Row],[מספר ספרות]]=7,3,2)</f>
        <v>3</v>
      </c>
      <c r="AI508">
        <f>IF(טבלה2[[#This Row],[מספר ספרות]]=7,2,3)</f>
        <v>2</v>
      </c>
    </row>
    <row r="509" spans="17:35" x14ac:dyDescent="0.25">
      <c r="Q509">
        <v>1667964</v>
      </c>
      <c r="R509">
        <v>588</v>
      </c>
      <c r="S509" t="s">
        <v>111</v>
      </c>
      <c r="T509" t="s">
        <v>112</v>
      </c>
      <c r="U509" t="s">
        <v>113</v>
      </c>
      <c r="V509">
        <v>15</v>
      </c>
      <c r="W509">
        <v>2008</v>
      </c>
      <c r="X509" s="1">
        <f>2025-טבלה2[[#This Row],[שנת יצור]]</f>
        <v>17</v>
      </c>
      <c r="Y509" s="39">
        <v>45536</v>
      </c>
      <c r="Z509" s="39">
        <v>45897</v>
      </c>
      <c r="AA509" t="s">
        <v>116</v>
      </c>
      <c r="AB509" t="s">
        <v>117</v>
      </c>
      <c r="AC509" s="1">
        <f>LEN(טבלה2[[#This Row],[מספר רכב]])</f>
        <v>7</v>
      </c>
      <c r="AD509" s="1" t="str">
        <f>RIGHT(טבלה2[[#This Row],[מספר רכב]],טבלה2[[#This Row],[ספרות בצדדים]])</f>
        <v>64</v>
      </c>
      <c r="AE509" s="1" t="str">
        <f>MID(טבלה2[[#This Row],[מספר רכב]],טבלה2[[#This Row],[ספרות בצדדים]]+1,טבלה2[[#This Row],[ספרות באמצע]])</f>
        <v>679</v>
      </c>
      <c r="AF509" s="1" t="str">
        <f>MID(טבלה2[[#This Row],[מספר רכב]],1,טבלה2[[#This Row],[ספרות בצדדים]])</f>
        <v>16</v>
      </c>
      <c r="AG509" s="1" t="str">
        <f>CONCATENATE(טבלה2[[#This Row],[חלק שמאלי]],"-",טבלה2[[#This Row],[אמצע]],"-",טבלה2[[#This Row],[חלק ימני]])</f>
        <v>16-679-64</v>
      </c>
      <c r="AH509">
        <f>IF(טבלה2[[#This Row],[מספר ספרות]]=7,3,2)</f>
        <v>3</v>
      </c>
      <c r="AI509">
        <f>IF(טבלה2[[#This Row],[מספר ספרות]]=7,2,3)</f>
        <v>2</v>
      </c>
    </row>
    <row r="510" spans="17:35" x14ac:dyDescent="0.25">
      <c r="Q510">
        <v>1380060</v>
      </c>
      <c r="R510">
        <v>413</v>
      </c>
      <c r="S510" t="s">
        <v>123</v>
      </c>
      <c r="T510" t="s">
        <v>318</v>
      </c>
      <c r="U510" t="s">
        <v>130</v>
      </c>
      <c r="W510">
        <v>2007</v>
      </c>
      <c r="X510" s="1">
        <f>2025-טבלה2[[#This Row],[שנת יצור]]</f>
        <v>18</v>
      </c>
      <c r="Y510" s="39">
        <v>45720</v>
      </c>
      <c r="Z510" s="39">
        <v>45813</v>
      </c>
      <c r="AA510" t="s">
        <v>133</v>
      </c>
      <c r="AB510" t="s">
        <v>319</v>
      </c>
      <c r="AC510" s="1">
        <f>LEN(טבלה2[[#This Row],[מספר רכב]])</f>
        <v>7</v>
      </c>
      <c r="AD510" s="1" t="str">
        <f>RIGHT(טבלה2[[#This Row],[מספר רכב]],טבלה2[[#This Row],[ספרות בצדדים]])</f>
        <v>60</v>
      </c>
      <c r="AE510" s="1" t="str">
        <f>MID(טבלה2[[#This Row],[מספר רכב]],טבלה2[[#This Row],[ספרות בצדדים]]+1,טבלה2[[#This Row],[ספרות באמצע]])</f>
        <v>800</v>
      </c>
      <c r="AF510" s="1" t="str">
        <f>MID(טבלה2[[#This Row],[מספר רכב]],1,טבלה2[[#This Row],[ספרות בצדדים]])</f>
        <v>13</v>
      </c>
      <c r="AG510" s="1" t="str">
        <f>CONCATENATE(טבלה2[[#This Row],[חלק שמאלי]],"-",טבלה2[[#This Row],[אמצע]],"-",טבלה2[[#This Row],[חלק ימני]])</f>
        <v>13-800-60</v>
      </c>
      <c r="AH510">
        <f>IF(טבלה2[[#This Row],[מספר ספרות]]=7,3,2)</f>
        <v>3</v>
      </c>
      <c r="AI510">
        <f>IF(טבלה2[[#This Row],[מספר ספרות]]=7,2,3)</f>
        <v>2</v>
      </c>
    </row>
    <row r="511" spans="17:35" x14ac:dyDescent="0.25">
      <c r="Q511">
        <v>6031357</v>
      </c>
      <c r="R511">
        <v>155</v>
      </c>
      <c r="S511" t="s">
        <v>149</v>
      </c>
      <c r="T511" t="s">
        <v>150</v>
      </c>
      <c r="U511" t="s">
        <v>201</v>
      </c>
      <c r="W511">
        <v>2005</v>
      </c>
      <c r="X511" s="1">
        <f>2025-טבלה2[[#This Row],[שנת יצור]]</f>
        <v>20</v>
      </c>
      <c r="Y511" s="39">
        <v>45319</v>
      </c>
      <c r="Z511" s="39">
        <v>45644</v>
      </c>
      <c r="AA511" t="s">
        <v>116</v>
      </c>
      <c r="AB511" t="s">
        <v>152</v>
      </c>
      <c r="AC511" s="1">
        <f>LEN(טבלה2[[#This Row],[מספר רכב]])</f>
        <v>7</v>
      </c>
      <c r="AD511" s="1" t="str">
        <f>RIGHT(טבלה2[[#This Row],[מספר רכב]],טבלה2[[#This Row],[ספרות בצדדים]])</f>
        <v>57</v>
      </c>
      <c r="AE511" s="1" t="str">
        <f>MID(טבלה2[[#This Row],[מספר רכב]],טבלה2[[#This Row],[ספרות בצדדים]]+1,טבלה2[[#This Row],[ספרות באמצע]])</f>
        <v>313</v>
      </c>
      <c r="AF511" s="1" t="str">
        <f>MID(טבלה2[[#This Row],[מספר רכב]],1,טבלה2[[#This Row],[ספרות בצדדים]])</f>
        <v>60</v>
      </c>
      <c r="AG511" s="1" t="str">
        <f>CONCATENATE(טבלה2[[#This Row],[חלק שמאלי]],"-",טבלה2[[#This Row],[אמצע]],"-",טבלה2[[#This Row],[חלק ימני]])</f>
        <v>60-313-57</v>
      </c>
      <c r="AH511">
        <f>IF(טבלה2[[#This Row],[מספר ספרות]]=7,3,2)</f>
        <v>3</v>
      </c>
      <c r="AI511">
        <f>IF(טבלה2[[#This Row],[מספר ספרות]]=7,2,3)</f>
        <v>2</v>
      </c>
    </row>
    <row r="512" spans="17:35" x14ac:dyDescent="0.25">
      <c r="Q512">
        <v>2102561</v>
      </c>
      <c r="R512">
        <v>588</v>
      </c>
      <c r="S512" t="s">
        <v>111</v>
      </c>
      <c r="T512" t="s">
        <v>249</v>
      </c>
      <c r="U512" t="s">
        <v>537</v>
      </c>
      <c r="W512">
        <v>2007</v>
      </c>
      <c r="X512" s="1">
        <f>2025-טבלה2[[#This Row],[שנת יצור]]</f>
        <v>18</v>
      </c>
      <c r="Y512" s="39">
        <v>45571</v>
      </c>
      <c r="Z512" s="39">
        <v>45821</v>
      </c>
      <c r="AA512" t="s">
        <v>190</v>
      </c>
      <c r="AB512" t="s">
        <v>250</v>
      </c>
      <c r="AC512" s="1">
        <f>LEN(טבלה2[[#This Row],[מספר רכב]])</f>
        <v>7</v>
      </c>
      <c r="AD512" s="1" t="str">
        <f>RIGHT(טבלה2[[#This Row],[מספר רכב]],טבלה2[[#This Row],[ספרות בצדדים]])</f>
        <v>61</v>
      </c>
      <c r="AE512" s="1" t="str">
        <f>MID(טבלה2[[#This Row],[מספר רכב]],טבלה2[[#This Row],[ספרות בצדדים]]+1,טבלה2[[#This Row],[ספרות באמצע]])</f>
        <v>025</v>
      </c>
      <c r="AF512" s="1" t="str">
        <f>MID(טבלה2[[#This Row],[מספר רכב]],1,טבלה2[[#This Row],[ספרות בצדדים]])</f>
        <v>21</v>
      </c>
      <c r="AG512" s="1" t="str">
        <f>CONCATENATE(טבלה2[[#This Row],[חלק שמאלי]],"-",טבלה2[[#This Row],[אמצע]],"-",טבלה2[[#This Row],[חלק ימני]])</f>
        <v>21-025-61</v>
      </c>
      <c r="AH512">
        <f>IF(טבלה2[[#This Row],[מספר ספרות]]=7,3,2)</f>
        <v>3</v>
      </c>
      <c r="AI512">
        <f>IF(טבלה2[[#This Row],[מספר ספרות]]=7,2,3)</f>
        <v>2</v>
      </c>
    </row>
    <row r="513" spans="17:35" x14ac:dyDescent="0.25">
      <c r="Q513">
        <v>4517067</v>
      </c>
      <c r="R513">
        <v>281</v>
      </c>
      <c r="S513" t="s">
        <v>292</v>
      </c>
      <c r="T513" t="s">
        <v>316</v>
      </c>
      <c r="U513" t="s">
        <v>294</v>
      </c>
      <c r="V513">
        <v>15</v>
      </c>
      <c r="W513">
        <v>2008</v>
      </c>
      <c r="X513" s="1">
        <f>2025-טבלה2[[#This Row],[שנת יצור]]</f>
        <v>17</v>
      </c>
      <c r="Y513" s="39">
        <v>45790</v>
      </c>
      <c r="Z513" s="39">
        <v>46160</v>
      </c>
      <c r="AA513" t="s">
        <v>133</v>
      </c>
      <c r="AB513" t="s">
        <v>317</v>
      </c>
      <c r="AC513" s="1">
        <f>LEN(טבלה2[[#This Row],[מספר רכב]])</f>
        <v>7</v>
      </c>
      <c r="AD513" s="1" t="str">
        <f>RIGHT(טבלה2[[#This Row],[מספר רכב]],טבלה2[[#This Row],[ספרות בצדדים]])</f>
        <v>67</v>
      </c>
      <c r="AE513" s="1" t="str">
        <f>MID(טבלה2[[#This Row],[מספר רכב]],טבלה2[[#This Row],[ספרות בצדדים]]+1,טבלה2[[#This Row],[ספרות באמצע]])</f>
        <v>170</v>
      </c>
      <c r="AF513" s="1" t="str">
        <f>MID(טבלה2[[#This Row],[מספר רכב]],1,טבלה2[[#This Row],[ספרות בצדדים]])</f>
        <v>45</v>
      </c>
      <c r="AG513" s="1" t="str">
        <f>CONCATENATE(טבלה2[[#This Row],[חלק שמאלי]],"-",טבלה2[[#This Row],[אמצע]],"-",טבלה2[[#This Row],[חלק ימני]])</f>
        <v>45-170-67</v>
      </c>
      <c r="AH513">
        <f>IF(טבלה2[[#This Row],[מספר ספרות]]=7,3,2)</f>
        <v>3</v>
      </c>
      <c r="AI513">
        <f>IF(טבלה2[[#This Row],[מספר ספרות]]=7,2,3)</f>
        <v>2</v>
      </c>
    </row>
    <row r="514" spans="17:35" x14ac:dyDescent="0.25">
      <c r="Q514">
        <v>1378034</v>
      </c>
      <c r="R514">
        <v>590</v>
      </c>
      <c r="S514" t="s">
        <v>235</v>
      </c>
      <c r="T514" t="s">
        <v>538</v>
      </c>
      <c r="U514" t="s">
        <v>539</v>
      </c>
      <c r="V514">
        <v>15</v>
      </c>
      <c r="W514">
        <v>2015</v>
      </c>
      <c r="X514" s="1">
        <f>2025-טבלה2[[#This Row],[שנת יצור]]</f>
        <v>10</v>
      </c>
      <c r="Y514" s="39">
        <v>45781</v>
      </c>
      <c r="Z514" s="39">
        <v>46139</v>
      </c>
      <c r="AA514" t="s">
        <v>156</v>
      </c>
      <c r="AB514" t="s">
        <v>540</v>
      </c>
      <c r="AC514" s="1">
        <f>LEN(טבלה2[[#This Row],[מספר רכב]])</f>
        <v>7</v>
      </c>
      <c r="AD514" s="1" t="str">
        <f>RIGHT(טבלה2[[#This Row],[מספר רכב]],טבלה2[[#This Row],[ספרות בצדדים]])</f>
        <v>34</v>
      </c>
      <c r="AE514" s="1" t="str">
        <f>MID(טבלה2[[#This Row],[מספר רכב]],טבלה2[[#This Row],[ספרות בצדדים]]+1,טבלה2[[#This Row],[ספרות באמצע]])</f>
        <v>780</v>
      </c>
      <c r="AF514" s="1" t="str">
        <f>MID(טבלה2[[#This Row],[מספר רכב]],1,טבלה2[[#This Row],[ספרות בצדדים]])</f>
        <v>13</v>
      </c>
      <c r="AG514" s="1" t="str">
        <f>CONCATENATE(טבלה2[[#This Row],[חלק שמאלי]],"-",טבלה2[[#This Row],[אמצע]],"-",טבלה2[[#This Row],[חלק ימני]])</f>
        <v>13-780-34</v>
      </c>
      <c r="AH514">
        <f>IF(טבלה2[[#This Row],[מספר ספרות]]=7,3,2)</f>
        <v>3</v>
      </c>
      <c r="AI514">
        <f>IF(טבלה2[[#This Row],[מספר ספרות]]=7,2,3)</f>
        <v>2</v>
      </c>
    </row>
    <row r="515" spans="17:35" x14ac:dyDescent="0.25">
      <c r="Q515">
        <v>5708213</v>
      </c>
      <c r="R515">
        <v>299</v>
      </c>
      <c r="S515" t="s">
        <v>374</v>
      </c>
      <c r="T515" t="s">
        <v>541</v>
      </c>
      <c r="U515" t="s">
        <v>228</v>
      </c>
      <c r="V515">
        <v>14</v>
      </c>
      <c r="W515">
        <v>2012</v>
      </c>
      <c r="X515" s="1">
        <f>2025-טבלה2[[#This Row],[שנת יצור]]</f>
        <v>13</v>
      </c>
      <c r="Y515" s="39">
        <v>45781</v>
      </c>
      <c r="Z515" s="39">
        <v>46189</v>
      </c>
      <c r="AA515" t="s">
        <v>299</v>
      </c>
      <c r="AB515" t="s">
        <v>542</v>
      </c>
      <c r="AC515" s="1">
        <f>LEN(טבלה2[[#This Row],[מספר רכב]])</f>
        <v>7</v>
      </c>
      <c r="AD515" s="1" t="str">
        <f>RIGHT(טבלה2[[#This Row],[מספר רכב]],טבלה2[[#This Row],[ספרות בצדדים]])</f>
        <v>13</v>
      </c>
      <c r="AE515" s="1" t="str">
        <f>MID(טבלה2[[#This Row],[מספר רכב]],טבלה2[[#This Row],[ספרות בצדדים]]+1,טבלה2[[#This Row],[ספרות באמצע]])</f>
        <v>082</v>
      </c>
      <c r="AF515" s="1" t="str">
        <f>MID(טבלה2[[#This Row],[מספר רכב]],1,טבלה2[[#This Row],[ספרות בצדדים]])</f>
        <v>57</v>
      </c>
      <c r="AG515" s="1" t="str">
        <f>CONCATENATE(טבלה2[[#This Row],[חלק שמאלי]],"-",טבלה2[[#This Row],[אמצע]],"-",טבלה2[[#This Row],[חלק ימני]])</f>
        <v>57-082-13</v>
      </c>
      <c r="AH515">
        <f>IF(טבלה2[[#This Row],[מספר ספרות]]=7,3,2)</f>
        <v>3</v>
      </c>
      <c r="AI515">
        <f>IF(טבלה2[[#This Row],[מספר ספרות]]=7,2,3)</f>
        <v>2</v>
      </c>
    </row>
    <row r="516" spans="17:35" x14ac:dyDescent="0.25">
      <c r="Q516">
        <v>59819501</v>
      </c>
      <c r="R516">
        <v>588</v>
      </c>
      <c r="S516" t="s">
        <v>111</v>
      </c>
      <c r="T516" t="s">
        <v>543</v>
      </c>
      <c r="U516" t="s">
        <v>539</v>
      </c>
      <c r="V516">
        <v>14</v>
      </c>
      <c r="W516">
        <v>2019</v>
      </c>
      <c r="X516" s="1">
        <f>2025-טבלה2[[#This Row],[שנת יצור]]</f>
        <v>6</v>
      </c>
      <c r="Y516" s="39">
        <v>45704</v>
      </c>
      <c r="Z516" s="39">
        <v>46098</v>
      </c>
      <c r="AA516" t="s">
        <v>156</v>
      </c>
      <c r="AB516" t="s">
        <v>117</v>
      </c>
      <c r="AC516" s="1">
        <f>LEN(טבלה2[[#This Row],[מספר רכב]])</f>
        <v>8</v>
      </c>
      <c r="AD516" s="1" t="str">
        <f>RIGHT(טבלה2[[#This Row],[מספר רכב]],טבלה2[[#This Row],[ספרות בצדדים]])</f>
        <v>501</v>
      </c>
      <c r="AE516" s="1" t="str">
        <f>MID(טבלה2[[#This Row],[מספר רכב]],טבלה2[[#This Row],[ספרות בצדדים]]+1,טבלה2[[#This Row],[ספרות באמצע]])</f>
        <v>19</v>
      </c>
      <c r="AF516" s="1" t="str">
        <f>MID(טבלה2[[#This Row],[מספר רכב]],1,טבלה2[[#This Row],[ספרות בצדדים]])</f>
        <v>598</v>
      </c>
      <c r="AG516" s="1" t="str">
        <f>CONCATENATE(טבלה2[[#This Row],[חלק שמאלי]],"-",טבלה2[[#This Row],[אמצע]],"-",טבלה2[[#This Row],[חלק ימני]])</f>
        <v>598-19-501</v>
      </c>
      <c r="AH516">
        <f>IF(טבלה2[[#This Row],[מספר ספרות]]=7,3,2)</f>
        <v>2</v>
      </c>
      <c r="AI516">
        <f>IF(טבלה2[[#This Row],[מספר ספרות]]=7,2,3)</f>
        <v>3</v>
      </c>
    </row>
    <row r="517" spans="17:35" x14ac:dyDescent="0.25">
      <c r="Q517">
        <v>60336401</v>
      </c>
      <c r="R517">
        <v>139</v>
      </c>
      <c r="S517" t="s">
        <v>261</v>
      </c>
      <c r="T517" t="s">
        <v>544</v>
      </c>
      <c r="U517" t="s">
        <v>174</v>
      </c>
      <c r="V517">
        <v>12</v>
      </c>
      <c r="W517">
        <v>2019</v>
      </c>
      <c r="X517" s="1">
        <f>2025-טבלה2[[#This Row],[שנת יצור]]</f>
        <v>6</v>
      </c>
      <c r="Y517" s="39">
        <v>45459</v>
      </c>
      <c r="Z517" s="39">
        <v>45858</v>
      </c>
      <c r="AA517" t="s">
        <v>156</v>
      </c>
      <c r="AB517" t="s">
        <v>175</v>
      </c>
      <c r="AC517" s="1">
        <f>LEN(טבלה2[[#This Row],[מספר רכב]])</f>
        <v>8</v>
      </c>
      <c r="AD517" s="1" t="str">
        <f>RIGHT(טבלה2[[#This Row],[מספר רכב]],טבלה2[[#This Row],[ספרות בצדדים]])</f>
        <v>401</v>
      </c>
      <c r="AE517" s="1" t="str">
        <f>MID(טבלה2[[#This Row],[מספר רכב]],טבלה2[[#This Row],[ספרות בצדדים]]+1,טבלה2[[#This Row],[ספרות באמצע]])</f>
        <v>36</v>
      </c>
      <c r="AF517" s="1" t="str">
        <f>MID(טבלה2[[#This Row],[מספר רכב]],1,טבלה2[[#This Row],[ספרות בצדדים]])</f>
        <v>603</v>
      </c>
      <c r="AG517" s="1" t="str">
        <f>CONCATENATE(טבלה2[[#This Row],[חלק שמאלי]],"-",טבלה2[[#This Row],[אמצע]],"-",טבלה2[[#This Row],[חלק ימני]])</f>
        <v>603-36-401</v>
      </c>
      <c r="AH517">
        <f>IF(טבלה2[[#This Row],[מספר ספרות]]=7,3,2)</f>
        <v>2</v>
      </c>
      <c r="AI517">
        <f>IF(טבלה2[[#This Row],[מספר ספרות]]=7,2,3)</f>
        <v>3</v>
      </c>
    </row>
    <row r="518" spans="17:35" x14ac:dyDescent="0.25">
      <c r="Q518">
        <v>1717561</v>
      </c>
      <c r="R518">
        <v>588</v>
      </c>
      <c r="S518" t="s">
        <v>111</v>
      </c>
      <c r="T518" t="s">
        <v>112</v>
      </c>
      <c r="U518" t="s">
        <v>113</v>
      </c>
      <c r="W518">
        <v>2007</v>
      </c>
      <c r="X518" s="1">
        <f>2025-טבלה2[[#This Row],[שנת יצור]]</f>
        <v>18</v>
      </c>
      <c r="Y518" s="39">
        <v>45803</v>
      </c>
      <c r="Z518" s="39">
        <v>45804</v>
      </c>
      <c r="AA518" t="s">
        <v>119</v>
      </c>
      <c r="AB518" t="s">
        <v>117</v>
      </c>
      <c r="AC518" s="1">
        <f>LEN(טבלה2[[#This Row],[מספר רכב]])</f>
        <v>7</v>
      </c>
      <c r="AD518" s="1" t="str">
        <f>RIGHT(טבלה2[[#This Row],[מספר רכב]],טבלה2[[#This Row],[ספרות בצדדים]])</f>
        <v>61</v>
      </c>
      <c r="AE518" s="1" t="str">
        <f>MID(טבלה2[[#This Row],[מספר רכב]],טבלה2[[#This Row],[ספרות בצדדים]]+1,טבלה2[[#This Row],[ספרות באמצע]])</f>
        <v>175</v>
      </c>
      <c r="AF518" s="1" t="str">
        <f>MID(טבלה2[[#This Row],[מספר רכב]],1,טבלה2[[#This Row],[ספרות בצדדים]])</f>
        <v>17</v>
      </c>
      <c r="AG518" s="1" t="str">
        <f>CONCATENATE(טבלה2[[#This Row],[חלק שמאלי]],"-",טבלה2[[#This Row],[אמצע]],"-",טבלה2[[#This Row],[חלק ימני]])</f>
        <v>17-175-61</v>
      </c>
      <c r="AH518">
        <f>IF(טבלה2[[#This Row],[מספר ספרות]]=7,3,2)</f>
        <v>3</v>
      </c>
      <c r="AI518">
        <f>IF(טבלה2[[#This Row],[מספר ספרות]]=7,2,3)</f>
        <v>2</v>
      </c>
    </row>
    <row r="519" spans="17:35" x14ac:dyDescent="0.25">
      <c r="Q519">
        <v>1543466</v>
      </c>
      <c r="R519">
        <v>588</v>
      </c>
      <c r="S519" t="s">
        <v>111</v>
      </c>
      <c r="T519" t="s">
        <v>112</v>
      </c>
      <c r="U519" t="s">
        <v>113</v>
      </c>
      <c r="V519">
        <v>15</v>
      </c>
      <c r="W519">
        <v>2008</v>
      </c>
      <c r="X519" s="1">
        <f>2025-טבלה2[[#This Row],[שנת יצור]]</f>
        <v>17</v>
      </c>
      <c r="Y519" s="39">
        <v>45803</v>
      </c>
      <c r="Z519" s="39">
        <v>46036</v>
      </c>
      <c r="AA519" t="s">
        <v>120</v>
      </c>
      <c r="AB519" t="s">
        <v>117</v>
      </c>
      <c r="AC519" s="1">
        <f>LEN(טבלה2[[#This Row],[מספר רכב]])</f>
        <v>7</v>
      </c>
      <c r="AD519" s="1" t="str">
        <f>RIGHT(טבלה2[[#This Row],[מספר רכב]],טבלה2[[#This Row],[ספרות בצדדים]])</f>
        <v>66</v>
      </c>
      <c r="AE519" s="1" t="str">
        <f>MID(טבלה2[[#This Row],[מספר רכב]],טבלה2[[#This Row],[ספרות בצדדים]]+1,טבלה2[[#This Row],[ספרות באמצע]])</f>
        <v>434</v>
      </c>
      <c r="AF519" s="1" t="str">
        <f>MID(טבלה2[[#This Row],[מספר רכב]],1,טבלה2[[#This Row],[ספרות בצדדים]])</f>
        <v>15</v>
      </c>
      <c r="AG519" s="1" t="str">
        <f>CONCATENATE(טבלה2[[#This Row],[חלק שמאלי]],"-",טבלה2[[#This Row],[אמצע]],"-",טבלה2[[#This Row],[חלק ימני]])</f>
        <v>15-434-66</v>
      </c>
      <c r="AH519">
        <f>IF(טבלה2[[#This Row],[מספר ספרות]]=7,3,2)</f>
        <v>3</v>
      </c>
      <c r="AI519">
        <f>IF(טבלה2[[#This Row],[מספר ספרות]]=7,2,3)</f>
        <v>2</v>
      </c>
    </row>
    <row r="520" spans="17:35" x14ac:dyDescent="0.25">
      <c r="Q520">
        <v>8769859</v>
      </c>
      <c r="R520">
        <v>588</v>
      </c>
      <c r="S520" t="s">
        <v>111</v>
      </c>
      <c r="T520" t="s">
        <v>112</v>
      </c>
      <c r="U520" t="s">
        <v>113</v>
      </c>
      <c r="W520">
        <v>2006</v>
      </c>
      <c r="X520" s="1">
        <f>2025-טבלה2[[#This Row],[שנת יצור]]</f>
        <v>19</v>
      </c>
      <c r="Y520" s="39">
        <v>45803</v>
      </c>
      <c r="Z520" s="39">
        <v>46142</v>
      </c>
      <c r="AA520" t="s">
        <v>116</v>
      </c>
      <c r="AB520" t="s">
        <v>115</v>
      </c>
      <c r="AC520" s="1">
        <f>LEN(טבלה2[[#This Row],[מספר רכב]])</f>
        <v>7</v>
      </c>
      <c r="AD520" s="1" t="str">
        <f>RIGHT(טבלה2[[#This Row],[מספר רכב]],טבלה2[[#This Row],[ספרות בצדדים]])</f>
        <v>59</v>
      </c>
      <c r="AE520" s="1" t="str">
        <f>MID(טבלה2[[#This Row],[מספר רכב]],טבלה2[[#This Row],[ספרות בצדדים]]+1,טבלה2[[#This Row],[ספרות באמצע]])</f>
        <v>698</v>
      </c>
      <c r="AF520" s="1" t="str">
        <f>MID(טבלה2[[#This Row],[מספר רכב]],1,טבלה2[[#This Row],[ספרות בצדדים]])</f>
        <v>87</v>
      </c>
      <c r="AG520" s="1" t="str">
        <f>CONCATENATE(טבלה2[[#This Row],[חלק שמאלי]],"-",טבלה2[[#This Row],[אמצע]],"-",טבלה2[[#This Row],[חלק ימני]])</f>
        <v>87-698-59</v>
      </c>
      <c r="AH520">
        <f>IF(טבלה2[[#This Row],[מספר ספרות]]=7,3,2)</f>
        <v>3</v>
      </c>
      <c r="AI520">
        <f>IF(טבלה2[[#This Row],[מספר ספרות]]=7,2,3)</f>
        <v>2</v>
      </c>
    </row>
    <row r="521" spans="17:35" x14ac:dyDescent="0.25">
      <c r="Q521">
        <v>4626363</v>
      </c>
      <c r="R521">
        <v>588</v>
      </c>
      <c r="S521" t="s">
        <v>111</v>
      </c>
      <c r="T521" t="s">
        <v>112</v>
      </c>
      <c r="U521" t="s">
        <v>113</v>
      </c>
      <c r="V521">
        <v>15</v>
      </c>
      <c r="W521">
        <v>2008</v>
      </c>
      <c r="X521" s="1">
        <f>2025-טבלה2[[#This Row],[שנת יצור]]</f>
        <v>17</v>
      </c>
      <c r="Y521" s="39">
        <v>45803</v>
      </c>
      <c r="Z521" s="39">
        <v>46158</v>
      </c>
      <c r="AA521" t="s">
        <v>120</v>
      </c>
      <c r="AB521" t="s">
        <v>117</v>
      </c>
      <c r="AC521" s="1">
        <f>LEN(טבלה2[[#This Row],[מספר רכב]])</f>
        <v>7</v>
      </c>
      <c r="AD521" s="1" t="str">
        <f>RIGHT(טבלה2[[#This Row],[מספר רכב]],טבלה2[[#This Row],[ספרות בצדדים]])</f>
        <v>63</v>
      </c>
      <c r="AE521" s="1" t="str">
        <f>MID(טבלה2[[#This Row],[מספר רכב]],טבלה2[[#This Row],[ספרות בצדדים]]+1,טבלה2[[#This Row],[ספרות באמצע]])</f>
        <v>263</v>
      </c>
      <c r="AF521" s="1" t="str">
        <f>MID(טבלה2[[#This Row],[מספר רכב]],1,טבלה2[[#This Row],[ספרות בצדדים]])</f>
        <v>46</v>
      </c>
      <c r="AG521" s="1" t="str">
        <f>CONCATENATE(טבלה2[[#This Row],[חלק שמאלי]],"-",טבלה2[[#This Row],[אמצע]],"-",טבלה2[[#This Row],[חלק ימני]])</f>
        <v>46-263-63</v>
      </c>
      <c r="AH521">
        <f>IF(טבלה2[[#This Row],[מספר ספרות]]=7,3,2)</f>
        <v>3</v>
      </c>
      <c r="AI521">
        <f>IF(טבלה2[[#This Row],[מספר ספרות]]=7,2,3)</f>
        <v>2</v>
      </c>
    </row>
    <row r="522" spans="17:35" x14ac:dyDescent="0.25">
      <c r="Q522">
        <v>2496561</v>
      </c>
      <c r="R522">
        <v>413</v>
      </c>
      <c r="S522" t="s">
        <v>123</v>
      </c>
      <c r="T522" t="s">
        <v>179</v>
      </c>
      <c r="U522" t="s">
        <v>158</v>
      </c>
      <c r="W522">
        <v>2007</v>
      </c>
      <c r="X522" s="1">
        <f>2025-טבלה2[[#This Row],[שנת יצור]]</f>
        <v>18</v>
      </c>
      <c r="Y522" s="39">
        <v>45803</v>
      </c>
      <c r="Z522" s="39">
        <v>46171</v>
      </c>
      <c r="AA522" t="s">
        <v>119</v>
      </c>
      <c r="AB522" t="s">
        <v>127</v>
      </c>
      <c r="AC522" s="1">
        <f>LEN(טבלה2[[#This Row],[מספר רכב]])</f>
        <v>7</v>
      </c>
      <c r="AD522" s="1" t="str">
        <f>RIGHT(טבלה2[[#This Row],[מספר רכב]],טבלה2[[#This Row],[ספרות בצדדים]])</f>
        <v>61</v>
      </c>
      <c r="AE522" s="1" t="str">
        <f>MID(טבלה2[[#This Row],[מספר רכב]],טבלה2[[#This Row],[ספרות בצדדים]]+1,טבלה2[[#This Row],[ספרות באמצע]])</f>
        <v>965</v>
      </c>
      <c r="AF522" s="1" t="str">
        <f>MID(טבלה2[[#This Row],[מספר רכב]],1,טבלה2[[#This Row],[ספרות בצדדים]])</f>
        <v>24</v>
      </c>
      <c r="AG522" s="1" t="str">
        <f>CONCATENATE(טבלה2[[#This Row],[חלק שמאלי]],"-",טבלה2[[#This Row],[אמצע]],"-",טבלה2[[#This Row],[חלק ימני]])</f>
        <v>24-965-61</v>
      </c>
      <c r="AH522">
        <f>IF(טבלה2[[#This Row],[מספר ספרות]]=7,3,2)</f>
        <v>3</v>
      </c>
      <c r="AI522">
        <f>IF(טבלה2[[#This Row],[מספר ספרות]]=7,2,3)</f>
        <v>2</v>
      </c>
    </row>
    <row r="523" spans="17:35" x14ac:dyDescent="0.25">
      <c r="Q523">
        <v>4804563</v>
      </c>
      <c r="R523">
        <v>588</v>
      </c>
      <c r="S523" t="s">
        <v>111</v>
      </c>
      <c r="T523" t="s">
        <v>112</v>
      </c>
      <c r="U523" t="s">
        <v>113</v>
      </c>
      <c r="V523">
        <v>15</v>
      </c>
      <c r="W523">
        <v>2008</v>
      </c>
      <c r="X523" s="1">
        <f>2025-טבלה2[[#This Row],[שנת יצור]]</f>
        <v>17</v>
      </c>
      <c r="Y523" s="39">
        <v>45803</v>
      </c>
      <c r="Z523" s="39">
        <v>46177</v>
      </c>
      <c r="AA523" t="s">
        <v>120</v>
      </c>
      <c r="AB523" t="s">
        <v>117</v>
      </c>
      <c r="AC523" s="1">
        <f>LEN(טבלה2[[#This Row],[מספר רכב]])</f>
        <v>7</v>
      </c>
      <c r="AD523" s="1" t="str">
        <f>RIGHT(טבלה2[[#This Row],[מספר רכב]],טבלה2[[#This Row],[ספרות בצדדים]])</f>
        <v>63</v>
      </c>
      <c r="AE523" s="1" t="str">
        <f>MID(טבלה2[[#This Row],[מספר רכב]],טבלה2[[#This Row],[ספרות בצדדים]]+1,טבלה2[[#This Row],[ספרות באמצע]])</f>
        <v>045</v>
      </c>
      <c r="AF523" s="1" t="str">
        <f>MID(טבלה2[[#This Row],[מספר רכב]],1,טבלה2[[#This Row],[ספרות בצדדים]])</f>
        <v>48</v>
      </c>
      <c r="AG523" s="1" t="str">
        <f>CONCATENATE(טבלה2[[#This Row],[חלק שמאלי]],"-",טבלה2[[#This Row],[אמצע]],"-",טבלה2[[#This Row],[חלק ימני]])</f>
        <v>48-045-63</v>
      </c>
      <c r="AH523">
        <f>IF(טבלה2[[#This Row],[מספר ספרות]]=7,3,2)</f>
        <v>3</v>
      </c>
      <c r="AI523">
        <f>IF(טבלה2[[#This Row],[מספר ספרות]]=7,2,3)</f>
        <v>2</v>
      </c>
    </row>
    <row r="524" spans="17:35" x14ac:dyDescent="0.25">
      <c r="Q524">
        <v>6747856</v>
      </c>
      <c r="R524">
        <v>734</v>
      </c>
      <c r="S524" t="s">
        <v>139</v>
      </c>
      <c r="T524" t="s">
        <v>140</v>
      </c>
      <c r="U524" t="s">
        <v>136</v>
      </c>
      <c r="W524">
        <v>2004</v>
      </c>
      <c r="X524" s="1">
        <f>2025-טבלה2[[#This Row],[שנת יצור]]</f>
        <v>21</v>
      </c>
      <c r="Y524" s="39">
        <v>45803</v>
      </c>
      <c r="Z524" s="39">
        <v>45990</v>
      </c>
      <c r="AA524" t="s">
        <v>116</v>
      </c>
      <c r="AB524" t="s">
        <v>141</v>
      </c>
      <c r="AC524" s="1">
        <f>LEN(טבלה2[[#This Row],[מספר רכב]])</f>
        <v>7</v>
      </c>
      <c r="AD524" s="1" t="str">
        <f>RIGHT(טבלה2[[#This Row],[מספר רכב]],טבלה2[[#This Row],[ספרות בצדדים]])</f>
        <v>56</v>
      </c>
      <c r="AE524" s="1" t="str">
        <f>MID(טבלה2[[#This Row],[מספר רכב]],טבלה2[[#This Row],[ספרות בצדדים]]+1,טבלה2[[#This Row],[ספרות באמצע]])</f>
        <v>478</v>
      </c>
      <c r="AF524" s="1" t="str">
        <f>MID(טבלה2[[#This Row],[מספר רכב]],1,טבלה2[[#This Row],[ספרות בצדדים]])</f>
        <v>67</v>
      </c>
      <c r="AG524" s="1" t="str">
        <f>CONCATENATE(טבלה2[[#This Row],[חלק שמאלי]],"-",טבלה2[[#This Row],[אמצע]],"-",טבלה2[[#This Row],[חלק ימני]])</f>
        <v>67-478-56</v>
      </c>
      <c r="AH524">
        <f>IF(טבלה2[[#This Row],[מספר ספרות]]=7,3,2)</f>
        <v>3</v>
      </c>
      <c r="AI524">
        <f>IF(טבלה2[[#This Row],[מספר ספרות]]=7,2,3)</f>
        <v>2</v>
      </c>
    </row>
    <row r="525" spans="17:35" x14ac:dyDescent="0.25">
      <c r="Q525">
        <v>5199159</v>
      </c>
      <c r="R525">
        <v>588</v>
      </c>
      <c r="S525" t="s">
        <v>111</v>
      </c>
      <c r="T525" t="s">
        <v>112</v>
      </c>
      <c r="U525" t="s">
        <v>121</v>
      </c>
      <c r="W525">
        <v>2005</v>
      </c>
      <c r="X525" s="1">
        <f>2025-טבלה2[[#This Row],[שנת יצור]]</f>
        <v>20</v>
      </c>
      <c r="Y525" s="39">
        <v>45482</v>
      </c>
      <c r="Z525" s="39">
        <v>45695</v>
      </c>
      <c r="AA525" t="s">
        <v>120</v>
      </c>
      <c r="AB525" t="s">
        <v>115</v>
      </c>
      <c r="AC525" s="1">
        <f>LEN(טבלה2[[#This Row],[מספר רכב]])</f>
        <v>7</v>
      </c>
      <c r="AD525" s="1" t="str">
        <f>RIGHT(טבלה2[[#This Row],[מספר רכב]],טבלה2[[#This Row],[ספרות בצדדים]])</f>
        <v>59</v>
      </c>
      <c r="AE525" s="1" t="str">
        <f>MID(טבלה2[[#This Row],[מספר רכב]],טבלה2[[#This Row],[ספרות בצדדים]]+1,טבלה2[[#This Row],[ספרות באמצע]])</f>
        <v>991</v>
      </c>
      <c r="AF525" s="1" t="str">
        <f>MID(טבלה2[[#This Row],[מספר רכב]],1,טבלה2[[#This Row],[ספרות בצדדים]])</f>
        <v>51</v>
      </c>
      <c r="AG525" s="1" t="str">
        <f>CONCATENATE(טבלה2[[#This Row],[חלק שמאלי]],"-",טבלה2[[#This Row],[אמצע]],"-",טבלה2[[#This Row],[חלק ימני]])</f>
        <v>51-991-59</v>
      </c>
      <c r="AH525">
        <f>IF(טבלה2[[#This Row],[מספר ספרות]]=7,3,2)</f>
        <v>3</v>
      </c>
      <c r="AI525">
        <f>IF(טבלה2[[#This Row],[מספר ספרות]]=7,2,3)</f>
        <v>2</v>
      </c>
    </row>
    <row r="526" spans="17:35" x14ac:dyDescent="0.25">
      <c r="Q526">
        <v>7359135</v>
      </c>
      <c r="R526">
        <v>588</v>
      </c>
      <c r="S526" t="s">
        <v>111</v>
      </c>
      <c r="T526" t="s">
        <v>135</v>
      </c>
      <c r="U526" t="s">
        <v>136</v>
      </c>
      <c r="W526">
        <v>2002</v>
      </c>
      <c r="X526" s="1">
        <f>2025-טבלה2[[#This Row],[שנת יצור]]</f>
        <v>23</v>
      </c>
      <c r="Y526" s="39">
        <v>45803</v>
      </c>
      <c r="Z526" s="39">
        <v>45981</v>
      </c>
      <c r="AA526" t="s">
        <v>116</v>
      </c>
      <c r="AB526" t="s">
        <v>137</v>
      </c>
      <c r="AC526" s="1">
        <f>LEN(טבלה2[[#This Row],[מספר רכב]])</f>
        <v>7</v>
      </c>
      <c r="AD526" s="1" t="str">
        <f>RIGHT(טבלה2[[#This Row],[מספר רכב]],טבלה2[[#This Row],[ספרות בצדדים]])</f>
        <v>35</v>
      </c>
      <c r="AE526" s="1" t="str">
        <f>MID(טבלה2[[#This Row],[מספר רכב]],טבלה2[[#This Row],[ספרות בצדדים]]+1,טבלה2[[#This Row],[ספרות באמצע]])</f>
        <v>591</v>
      </c>
      <c r="AF526" s="1" t="str">
        <f>MID(טבלה2[[#This Row],[מספר רכב]],1,טבלה2[[#This Row],[ספרות בצדדים]])</f>
        <v>73</v>
      </c>
      <c r="AG526" s="1" t="str">
        <f>CONCATENATE(טבלה2[[#This Row],[חלק שמאלי]],"-",טבלה2[[#This Row],[אמצע]],"-",טבלה2[[#This Row],[חלק ימני]])</f>
        <v>73-591-35</v>
      </c>
      <c r="AH526">
        <f>IF(טבלה2[[#This Row],[מספר ספרות]]=7,3,2)</f>
        <v>3</v>
      </c>
      <c r="AI526">
        <f>IF(טבלה2[[#This Row],[מספר ספרות]]=7,2,3)</f>
        <v>2</v>
      </c>
    </row>
    <row r="527" spans="17:35" x14ac:dyDescent="0.25">
      <c r="Q527">
        <v>7764159</v>
      </c>
      <c r="R527">
        <v>413</v>
      </c>
      <c r="S527" t="s">
        <v>123</v>
      </c>
      <c r="T527" t="s">
        <v>124</v>
      </c>
      <c r="U527" t="s">
        <v>125</v>
      </c>
      <c r="W527">
        <v>2006</v>
      </c>
      <c r="X527" s="1">
        <f>2025-טבלה2[[#This Row],[שנת יצור]]</f>
        <v>19</v>
      </c>
      <c r="Y527" s="39">
        <v>45803</v>
      </c>
      <c r="Z527" s="39">
        <v>46160</v>
      </c>
      <c r="AA527" t="s">
        <v>126</v>
      </c>
      <c r="AB527" t="s">
        <v>127</v>
      </c>
      <c r="AC527" s="1">
        <f>LEN(טבלה2[[#This Row],[מספר רכב]])</f>
        <v>7</v>
      </c>
      <c r="AD527" s="1" t="str">
        <f>RIGHT(טבלה2[[#This Row],[מספר רכב]],טבלה2[[#This Row],[ספרות בצדדים]])</f>
        <v>59</v>
      </c>
      <c r="AE527" s="1" t="str">
        <f>MID(טבלה2[[#This Row],[מספר רכב]],טבלה2[[#This Row],[ספרות בצדדים]]+1,טבלה2[[#This Row],[ספרות באמצע]])</f>
        <v>641</v>
      </c>
      <c r="AF527" s="1" t="str">
        <f>MID(טבלה2[[#This Row],[מספר רכב]],1,טבלה2[[#This Row],[ספרות בצדדים]])</f>
        <v>77</v>
      </c>
      <c r="AG527" s="1" t="str">
        <f>CONCATENATE(טבלה2[[#This Row],[חלק שמאלי]],"-",טבלה2[[#This Row],[אמצע]],"-",טבלה2[[#This Row],[חלק ימני]])</f>
        <v>77-641-59</v>
      </c>
      <c r="AH527">
        <f>IF(טבלה2[[#This Row],[מספר ספרות]]=7,3,2)</f>
        <v>3</v>
      </c>
      <c r="AI527">
        <f>IF(טבלה2[[#This Row],[מספר ספרות]]=7,2,3)</f>
        <v>2</v>
      </c>
    </row>
    <row r="528" spans="17:35" x14ac:dyDescent="0.25">
      <c r="Q528">
        <v>7707559</v>
      </c>
      <c r="R528">
        <v>413</v>
      </c>
      <c r="S528" t="s">
        <v>123</v>
      </c>
      <c r="T528" t="s">
        <v>545</v>
      </c>
      <c r="U528" t="s">
        <v>125</v>
      </c>
      <c r="W528">
        <v>2006</v>
      </c>
      <c r="X528" s="1">
        <f>2025-טבלה2[[#This Row],[שנת יצור]]</f>
        <v>19</v>
      </c>
      <c r="Y528" s="39">
        <v>45422</v>
      </c>
      <c r="Z528" s="39">
        <v>45785</v>
      </c>
      <c r="AA528" t="s">
        <v>199</v>
      </c>
      <c r="AB528" t="s">
        <v>319</v>
      </c>
      <c r="AC528" s="1">
        <f>LEN(טבלה2[[#This Row],[מספר רכב]])</f>
        <v>7</v>
      </c>
      <c r="AD528" s="1" t="str">
        <f>RIGHT(טבלה2[[#This Row],[מספר רכב]],טבלה2[[#This Row],[ספרות בצדדים]])</f>
        <v>59</v>
      </c>
      <c r="AE528" s="1" t="str">
        <f>MID(טבלה2[[#This Row],[מספר רכב]],טבלה2[[#This Row],[ספרות בצדדים]]+1,טבלה2[[#This Row],[ספרות באמצע]])</f>
        <v>075</v>
      </c>
      <c r="AF528" s="1" t="str">
        <f>MID(טבלה2[[#This Row],[מספר רכב]],1,טבלה2[[#This Row],[ספרות בצדדים]])</f>
        <v>77</v>
      </c>
      <c r="AG528" s="1" t="str">
        <f>CONCATENATE(טבלה2[[#This Row],[חלק שמאלי]],"-",טבלה2[[#This Row],[אמצע]],"-",טבלה2[[#This Row],[חלק ימני]])</f>
        <v>77-075-59</v>
      </c>
      <c r="AH528">
        <f>IF(טבלה2[[#This Row],[מספר ספרות]]=7,3,2)</f>
        <v>3</v>
      </c>
      <c r="AI528">
        <f>IF(טבלה2[[#This Row],[מספר ספרות]]=7,2,3)</f>
        <v>2</v>
      </c>
    </row>
    <row r="529" spans="17:35" x14ac:dyDescent="0.25">
      <c r="Q529">
        <v>2518061</v>
      </c>
      <c r="R529">
        <v>413</v>
      </c>
      <c r="S529" t="s">
        <v>123</v>
      </c>
      <c r="T529" t="s">
        <v>124</v>
      </c>
      <c r="U529" t="s">
        <v>125</v>
      </c>
      <c r="W529">
        <v>2007</v>
      </c>
      <c r="X529" s="1">
        <f>2025-טבלה2[[#This Row],[שנת יצור]]</f>
        <v>18</v>
      </c>
      <c r="Y529" s="39">
        <v>45803</v>
      </c>
      <c r="Z529" s="39">
        <v>46176</v>
      </c>
      <c r="AA529" t="s">
        <v>133</v>
      </c>
      <c r="AB529" t="s">
        <v>127</v>
      </c>
      <c r="AC529" s="1">
        <f>LEN(טבלה2[[#This Row],[מספר רכב]])</f>
        <v>7</v>
      </c>
      <c r="AD529" s="1" t="str">
        <f>RIGHT(טבלה2[[#This Row],[מספר רכב]],טבלה2[[#This Row],[ספרות בצדדים]])</f>
        <v>61</v>
      </c>
      <c r="AE529" s="1" t="str">
        <f>MID(טבלה2[[#This Row],[מספר רכב]],טבלה2[[#This Row],[ספרות בצדדים]]+1,טבלה2[[#This Row],[ספרות באמצע]])</f>
        <v>180</v>
      </c>
      <c r="AF529" s="1" t="str">
        <f>MID(טבלה2[[#This Row],[מספר רכב]],1,טבלה2[[#This Row],[ספרות בצדדים]])</f>
        <v>25</v>
      </c>
      <c r="AG529" s="1" t="str">
        <f>CONCATENATE(טבלה2[[#This Row],[חלק שמאלי]],"-",טבלה2[[#This Row],[אמצע]],"-",טבלה2[[#This Row],[חלק ימני]])</f>
        <v>25-180-61</v>
      </c>
      <c r="AH529">
        <f>IF(טבלה2[[#This Row],[מספר ספרות]]=7,3,2)</f>
        <v>3</v>
      </c>
      <c r="AI529">
        <f>IF(טבלה2[[#This Row],[מספר ספרות]]=7,2,3)</f>
        <v>2</v>
      </c>
    </row>
    <row r="530" spans="17:35" x14ac:dyDescent="0.25">
      <c r="Q530">
        <v>8301266</v>
      </c>
      <c r="R530">
        <v>413</v>
      </c>
      <c r="S530" t="s">
        <v>123</v>
      </c>
      <c r="T530" t="s">
        <v>159</v>
      </c>
      <c r="U530" t="s">
        <v>158</v>
      </c>
      <c r="V530">
        <v>15</v>
      </c>
      <c r="W530">
        <v>2008</v>
      </c>
      <c r="X530" s="1">
        <f>2025-טבלה2[[#This Row],[שנת יצור]]</f>
        <v>17</v>
      </c>
      <c r="Y530" s="39">
        <v>45634</v>
      </c>
      <c r="Z530" s="39">
        <v>45990</v>
      </c>
      <c r="AA530" t="s">
        <v>133</v>
      </c>
      <c r="AB530" t="s">
        <v>127</v>
      </c>
      <c r="AC530" s="1">
        <f>LEN(טבלה2[[#This Row],[מספר רכב]])</f>
        <v>7</v>
      </c>
      <c r="AD530" s="1" t="str">
        <f>RIGHT(טבלה2[[#This Row],[מספר רכב]],טבלה2[[#This Row],[ספרות בצדדים]])</f>
        <v>66</v>
      </c>
      <c r="AE530" s="1" t="str">
        <f>MID(טבלה2[[#This Row],[מספר רכב]],טבלה2[[#This Row],[ספרות בצדדים]]+1,טבלה2[[#This Row],[ספרות באמצע]])</f>
        <v>012</v>
      </c>
      <c r="AF530" s="1" t="str">
        <f>MID(טבלה2[[#This Row],[מספר רכב]],1,טבלה2[[#This Row],[ספרות בצדדים]])</f>
        <v>83</v>
      </c>
      <c r="AG530" s="1" t="str">
        <f>CONCATENATE(טבלה2[[#This Row],[חלק שמאלי]],"-",טבלה2[[#This Row],[אמצע]],"-",טבלה2[[#This Row],[חלק ימני]])</f>
        <v>83-012-66</v>
      </c>
      <c r="AH530">
        <f>IF(טבלה2[[#This Row],[מספר ספרות]]=7,3,2)</f>
        <v>3</v>
      </c>
      <c r="AI530">
        <f>IF(טבלה2[[#This Row],[מספר ספרות]]=7,2,3)</f>
        <v>2</v>
      </c>
    </row>
    <row r="531" spans="17:35" x14ac:dyDescent="0.25">
      <c r="Q531">
        <v>2270623</v>
      </c>
      <c r="R531">
        <v>650</v>
      </c>
      <c r="S531" t="s">
        <v>436</v>
      </c>
      <c r="T531" t="s">
        <v>546</v>
      </c>
      <c r="U531" t="s">
        <v>136</v>
      </c>
      <c r="W531">
        <v>2001</v>
      </c>
      <c r="X531" s="1">
        <f>2025-טבלה2[[#This Row],[שנת יצור]]</f>
        <v>24</v>
      </c>
      <c r="Y531" s="39">
        <v>45429</v>
      </c>
      <c r="Z531" s="39">
        <v>45650</v>
      </c>
      <c r="AA531" t="s">
        <v>116</v>
      </c>
      <c r="AB531" t="s">
        <v>547</v>
      </c>
      <c r="AC531" s="1">
        <f>LEN(טבלה2[[#This Row],[מספר רכב]])</f>
        <v>7</v>
      </c>
      <c r="AD531" s="1" t="str">
        <f>RIGHT(טבלה2[[#This Row],[מספר רכב]],טבלה2[[#This Row],[ספרות בצדדים]])</f>
        <v>23</v>
      </c>
      <c r="AE531" s="1" t="str">
        <f>MID(טבלה2[[#This Row],[מספר רכב]],טבלה2[[#This Row],[ספרות בצדדים]]+1,טבלה2[[#This Row],[ספרות באמצע]])</f>
        <v>706</v>
      </c>
      <c r="AF531" s="1" t="str">
        <f>MID(טבלה2[[#This Row],[מספר רכב]],1,טבלה2[[#This Row],[ספרות בצדדים]])</f>
        <v>22</v>
      </c>
      <c r="AG531" s="1" t="str">
        <f>CONCATENATE(טבלה2[[#This Row],[חלק שמאלי]],"-",טבלה2[[#This Row],[אמצע]],"-",טבלה2[[#This Row],[חלק ימני]])</f>
        <v>22-706-23</v>
      </c>
      <c r="AH531">
        <f>IF(טבלה2[[#This Row],[מספר ספרות]]=7,3,2)</f>
        <v>3</v>
      </c>
      <c r="AI531">
        <f>IF(טבלה2[[#This Row],[מספר ספרות]]=7,2,3)</f>
        <v>2</v>
      </c>
    </row>
    <row r="532" spans="17:35" x14ac:dyDescent="0.25">
      <c r="Q532">
        <v>15700003</v>
      </c>
      <c r="R532">
        <v>1321</v>
      </c>
      <c r="S532" t="s">
        <v>548</v>
      </c>
      <c r="T532" t="s">
        <v>549</v>
      </c>
      <c r="U532" t="s">
        <v>550</v>
      </c>
      <c r="W532">
        <v>2022</v>
      </c>
      <c r="X532" s="1">
        <f>2025-טבלה2[[#This Row],[שנת יצור]]</f>
        <v>3</v>
      </c>
      <c r="Y532" s="39">
        <v>44756</v>
      </c>
      <c r="Z532" s="39">
        <v>45851</v>
      </c>
      <c r="AA532" t="s">
        <v>289</v>
      </c>
      <c r="AB532" t="s">
        <v>551</v>
      </c>
      <c r="AC532" s="1">
        <f>LEN(טבלה2[[#This Row],[מספר רכב]])</f>
        <v>8</v>
      </c>
      <c r="AD532" s="1" t="str">
        <f>RIGHT(טבלה2[[#This Row],[מספר רכב]],טבלה2[[#This Row],[ספרות בצדדים]])</f>
        <v>003</v>
      </c>
      <c r="AE532" s="1" t="str">
        <f>MID(טבלה2[[#This Row],[מספר רכב]],טבלה2[[#This Row],[ספרות בצדדים]]+1,טבלה2[[#This Row],[ספרות באמצע]])</f>
        <v>00</v>
      </c>
      <c r="AF532" s="1" t="str">
        <f>MID(טבלה2[[#This Row],[מספר רכב]],1,טבלה2[[#This Row],[ספרות בצדדים]])</f>
        <v>157</v>
      </c>
      <c r="AG532" s="1" t="str">
        <f>CONCATENATE(טבלה2[[#This Row],[חלק שמאלי]],"-",טבלה2[[#This Row],[אמצע]],"-",טבלה2[[#This Row],[חלק ימני]])</f>
        <v>157-00-003</v>
      </c>
      <c r="AH532">
        <f>IF(טבלה2[[#This Row],[מספר ספרות]]=7,3,2)</f>
        <v>2</v>
      </c>
      <c r="AI532">
        <f>IF(טבלה2[[#This Row],[מספר ספרות]]=7,2,3)</f>
        <v>3</v>
      </c>
    </row>
    <row r="533" spans="17:35" x14ac:dyDescent="0.25">
      <c r="Q533">
        <v>38276701</v>
      </c>
      <c r="R533">
        <v>299</v>
      </c>
      <c r="S533" t="s">
        <v>374</v>
      </c>
      <c r="T533" t="s">
        <v>552</v>
      </c>
      <c r="U533" t="s">
        <v>194</v>
      </c>
      <c r="V533">
        <v>14</v>
      </c>
      <c r="W533">
        <v>2018</v>
      </c>
      <c r="X533" s="1">
        <f>2025-טבלה2[[#This Row],[שנת יצור]]</f>
        <v>7</v>
      </c>
      <c r="Y533" s="39">
        <v>45474</v>
      </c>
      <c r="Z533" s="39">
        <v>45863</v>
      </c>
      <c r="AA533" t="s">
        <v>338</v>
      </c>
      <c r="AB533" t="s">
        <v>511</v>
      </c>
      <c r="AC533" s="1">
        <f>LEN(טבלה2[[#This Row],[מספר רכב]])</f>
        <v>8</v>
      </c>
      <c r="AD533" s="1" t="str">
        <f>RIGHT(טבלה2[[#This Row],[מספר רכב]],טבלה2[[#This Row],[ספרות בצדדים]])</f>
        <v>701</v>
      </c>
      <c r="AE533" s="1" t="str">
        <f>MID(טבלה2[[#This Row],[מספר רכב]],טבלה2[[#This Row],[ספרות בצדדים]]+1,טבלה2[[#This Row],[ספרות באמצע]])</f>
        <v>76</v>
      </c>
      <c r="AF533" s="1" t="str">
        <f>MID(טבלה2[[#This Row],[מספר רכב]],1,טבלה2[[#This Row],[ספרות בצדדים]])</f>
        <v>382</v>
      </c>
      <c r="AG533" s="1" t="str">
        <f>CONCATENATE(טבלה2[[#This Row],[חלק שמאלי]],"-",טבלה2[[#This Row],[אמצע]],"-",טבלה2[[#This Row],[חלק ימני]])</f>
        <v>382-76-701</v>
      </c>
      <c r="AH533">
        <f>IF(טבלה2[[#This Row],[מספר ספרות]]=7,3,2)</f>
        <v>2</v>
      </c>
      <c r="AI533">
        <f>IF(טבלה2[[#This Row],[מספר ספרות]]=7,2,3)</f>
        <v>3</v>
      </c>
    </row>
    <row r="534" spans="17:35" x14ac:dyDescent="0.25">
      <c r="Q534">
        <v>3627763</v>
      </c>
      <c r="R534">
        <v>281</v>
      </c>
      <c r="S534" t="s">
        <v>292</v>
      </c>
      <c r="T534" t="s">
        <v>316</v>
      </c>
      <c r="U534" t="s">
        <v>294</v>
      </c>
      <c r="V534">
        <v>15</v>
      </c>
      <c r="W534">
        <v>2008</v>
      </c>
      <c r="X534" s="1">
        <f>2025-טבלה2[[#This Row],[שנת יצור]]</f>
        <v>17</v>
      </c>
      <c r="Y534" s="39">
        <v>45470</v>
      </c>
      <c r="Z534" s="39">
        <v>45847</v>
      </c>
      <c r="AA534" t="s">
        <v>199</v>
      </c>
      <c r="AB534" t="s">
        <v>317</v>
      </c>
      <c r="AC534" s="1">
        <f>LEN(טבלה2[[#This Row],[מספר רכב]])</f>
        <v>7</v>
      </c>
      <c r="AD534" s="1" t="str">
        <f>RIGHT(טבלה2[[#This Row],[מספר רכב]],טבלה2[[#This Row],[ספרות בצדדים]])</f>
        <v>63</v>
      </c>
      <c r="AE534" s="1" t="str">
        <f>MID(טבלה2[[#This Row],[מספר רכב]],טבלה2[[#This Row],[ספרות בצדדים]]+1,טבלה2[[#This Row],[ספרות באמצע]])</f>
        <v>277</v>
      </c>
      <c r="AF534" s="1" t="str">
        <f>MID(טבלה2[[#This Row],[מספר רכב]],1,טבלה2[[#This Row],[ספרות בצדדים]])</f>
        <v>36</v>
      </c>
      <c r="AG534" s="1" t="str">
        <f>CONCATENATE(טבלה2[[#This Row],[חלק שמאלי]],"-",טבלה2[[#This Row],[אמצע]],"-",טבלה2[[#This Row],[חלק ימני]])</f>
        <v>36-277-63</v>
      </c>
      <c r="AH534">
        <f>IF(טבלה2[[#This Row],[מספר ספרות]]=7,3,2)</f>
        <v>3</v>
      </c>
      <c r="AI534">
        <f>IF(טבלה2[[#This Row],[מספר ספרות]]=7,2,3)</f>
        <v>2</v>
      </c>
    </row>
    <row r="535" spans="17:35" x14ac:dyDescent="0.25">
      <c r="Q535">
        <v>4811572</v>
      </c>
      <c r="R535">
        <v>103</v>
      </c>
      <c r="S535" t="s">
        <v>553</v>
      </c>
      <c r="T535" t="s">
        <v>554</v>
      </c>
      <c r="U535" t="s">
        <v>555</v>
      </c>
      <c r="V535">
        <v>15</v>
      </c>
      <c r="W535">
        <v>2011</v>
      </c>
      <c r="X535" s="1">
        <f>2025-טבלה2[[#This Row],[שנת יצור]]</f>
        <v>14</v>
      </c>
      <c r="Y535" s="39">
        <v>45687</v>
      </c>
      <c r="Z535" s="39">
        <v>46048</v>
      </c>
      <c r="AA535" t="s">
        <v>119</v>
      </c>
      <c r="AB535" t="s">
        <v>556</v>
      </c>
      <c r="AC535" s="1">
        <f>LEN(טבלה2[[#This Row],[מספר רכב]])</f>
        <v>7</v>
      </c>
      <c r="AD535" s="1" t="str">
        <f>RIGHT(טבלה2[[#This Row],[מספר רכב]],טבלה2[[#This Row],[ספרות בצדדים]])</f>
        <v>72</v>
      </c>
      <c r="AE535" s="1" t="str">
        <f>MID(טבלה2[[#This Row],[מספר רכב]],טבלה2[[#This Row],[ספרות בצדדים]]+1,טבלה2[[#This Row],[ספרות באמצע]])</f>
        <v>115</v>
      </c>
      <c r="AF535" s="1" t="str">
        <f>MID(טבלה2[[#This Row],[מספר רכב]],1,טבלה2[[#This Row],[ספרות בצדדים]])</f>
        <v>48</v>
      </c>
      <c r="AG535" s="1" t="str">
        <f>CONCATENATE(טבלה2[[#This Row],[חלק שמאלי]],"-",טבלה2[[#This Row],[אמצע]],"-",טבלה2[[#This Row],[חלק ימני]])</f>
        <v>48-115-72</v>
      </c>
      <c r="AH535">
        <f>IF(טבלה2[[#This Row],[מספר ספרות]]=7,3,2)</f>
        <v>3</v>
      </c>
      <c r="AI535">
        <f>IF(טבלה2[[#This Row],[מספר ספרות]]=7,2,3)</f>
        <v>2</v>
      </c>
    </row>
    <row r="536" spans="17:35" x14ac:dyDescent="0.25">
      <c r="Q536">
        <v>6057066</v>
      </c>
      <c r="R536">
        <v>253</v>
      </c>
      <c r="S536" t="s">
        <v>196</v>
      </c>
      <c r="T536" t="s">
        <v>557</v>
      </c>
      <c r="U536" t="s">
        <v>278</v>
      </c>
      <c r="V536">
        <v>15</v>
      </c>
      <c r="W536">
        <v>2009</v>
      </c>
      <c r="X536" s="1">
        <f>2025-טבלה2[[#This Row],[שנת יצור]]</f>
        <v>16</v>
      </c>
      <c r="Y536" s="39">
        <v>45474</v>
      </c>
      <c r="Z536" s="39">
        <v>45836</v>
      </c>
      <c r="AA536" t="s">
        <v>116</v>
      </c>
      <c r="AB536" t="s">
        <v>200</v>
      </c>
      <c r="AC536" s="1">
        <f>LEN(טבלה2[[#This Row],[מספר רכב]])</f>
        <v>7</v>
      </c>
      <c r="AD536" s="1" t="str">
        <f>RIGHT(טבלה2[[#This Row],[מספר רכב]],טבלה2[[#This Row],[ספרות בצדדים]])</f>
        <v>66</v>
      </c>
      <c r="AE536" s="1" t="str">
        <f>MID(טבלה2[[#This Row],[מספר רכב]],טבלה2[[#This Row],[ספרות בצדדים]]+1,טבלה2[[#This Row],[ספרות באמצע]])</f>
        <v>570</v>
      </c>
      <c r="AF536" s="1" t="str">
        <f>MID(טבלה2[[#This Row],[מספר רכב]],1,טבלה2[[#This Row],[ספרות בצדדים]])</f>
        <v>60</v>
      </c>
      <c r="AG536" s="1" t="str">
        <f>CONCATENATE(טבלה2[[#This Row],[חלק שמאלי]],"-",טבלה2[[#This Row],[אמצע]],"-",טבלה2[[#This Row],[חלק ימני]])</f>
        <v>60-570-66</v>
      </c>
      <c r="AH536">
        <f>IF(טבלה2[[#This Row],[מספר ספרות]]=7,3,2)</f>
        <v>3</v>
      </c>
      <c r="AI536">
        <f>IF(טבלה2[[#This Row],[מספר ספרות]]=7,2,3)</f>
        <v>2</v>
      </c>
    </row>
    <row r="537" spans="17:35" x14ac:dyDescent="0.25">
      <c r="Q537">
        <v>8350480</v>
      </c>
      <c r="R537">
        <v>177</v>
      </c>
      <c r="S537" t="s">
        <v>474</v>
      </c>
      <c r="T537" t="s">
        <v>558</v>
      </c>
      <c r="U537" t="s">
        <v>113</v>
      </c>
      <c r="V537">
        <v>15</v>
      </c>
      <c r="W537">
        <v>2017</v>
      </c>
      <c r="X537" s="1">
        <f>2025-טבלה2[[#This Row],[שנת יצור]]</f>
        <v>8</v>
      </c>
      <c r="Y537" s="39">
        <v>45400</v>
      </c>
      <c r="Z537" s="39">
        <v>45765</v>
      </c>
      <c r="AA537" t="s">
        <v>119</v>
      </c>
      <c r="AB537" t="s">
        <v>559</v>
      </c>
      <c r="AC537" s="1">
        <f>LEN(טבלה2[[#This Row],[מספר רכב]])</f>
        <v>7</v>
      </c>
      <c r="AD537" s="1" t="str">
        <f>RIGHT(טבלה2[[#This Row],[מספר רכב]],טבלה2[[#This Row],[ספרות בצדדים]])</f>
        <v>80</v>
      </c>
      <c r="AE537" s="1" t="str">
        <f>MID(טבלה2[[#This Row],[מספר רכב]],טבלה2[[#This Row],[ספרות בצדדים]]+1,טבלה2[[#This Row],[ספרות באמצע]])</f>
        <v>504</v>
      </c>
      <c r="AF537" s="1" t="str">
        <f>MID(טבלה2[[#This Row],[מספר רכב]],1,טבלה2[[#This Row],[ספרות בצדדים]])</f>
        <v>83</v>
      </c>
      <c r="AG537" s="1" t="str">
        <f>CONCATENATE(טבלה2[[#This Row],[חלק שמאלי]],"-",טבלה2[[#This Row],[אמצע]],"-",טבלה2[[#This Row],[חלק ימני]])</f>
        <v>83-504-80</v>
      </c>
      <c r="AH537">
        <f>IF(טבלה2[[#This Row],[מספר ספרות]]=7,3,2)</f>
        <v>3</v>
      </c>
      <c r="AI537">
        <f>IF(טבלה2[[#This Row],[מספר ספרות]]=7,2,3)</f>
        <v>2</v>
      </c>
    </row>
    <row r="538" spans="17:35" x14ac:dyDescent="0.25">
      <c r="Q538">
        <v>5429733</v>
      </c>
      <c r="R538">
        <v>416</v>
      </c>
      <c r="S538" t="s">
        <v>408</v>
      </c>
      <c r="T538" t="s">
        <v>560</v>
      </c>
      <c r="U538" t="s">
        <v>410</v>
      </c>
      <c r="V538">
        <v>15</v>
      </c>
      <c r="W538">
        <v>2015</v>
      </c>
      <c r="X538" s="1">
        <f>2025-טבלה2[[#This Row],[שנת יצור]]</f>
        <v>10</v>
      </c>
      <c r="Y538" s="39">
        <v>45470</v>
      </c>
      <c r="Z538" s="39">
        <v>45856</v>
      </c>
      <c r="AA538" t="s">
        <v>119</v>
      </c>
      <c r="AB538" t="s">
        <v>304</v>
      </c>
      <c r="AC538" s="1">
        <f>LEN(טבלה2[[#This Row],[מספר רכב]])</f>
        <v>7</v>
      </c>
      <c r="AD538" s="1" t="str">
        <f>RIGHT(טבלה2[[#This Row],[מספר רכב]],טבלה2[[#This Row],[ספרות בצדדים]])</f>
        <v>33</v>
      </c>
      <c r="AE538" s="1" t="str">
        <f>MID(טבלה2[[#This Row],[מספר רכב]],טבלה2[[#This Row],[ספרות בצדדים]]+1,טבלה2[[#This Row],[ספרות באמצע]])</f>
        <v>297</v>
      </c>
      <c r="AF538" s="1" t="str">
        <f>MID(טבלה2[[#This Row],[מספר רכב]],1,טבלה2[[#This Row],[ספרות בצדדים]])</f>
        <v>54</v>
      </c>
      <c r="AG538" s="1" t="str">
        <f>CONCATENATE(טבלה2[[#This Row],[חלק שמאלי]],"-",טבלה2[[#This Row],[אמצע]],"-",טבלה2[[#This Row],[חלק ימני]])</f>
        <v>54-297-33</v>
      </c>
      <c r="AH538">
        <f>IF(טבלה2[[#This Row],[מספר ספרות]]=7,3,2)</f>
        <v>3</v>
      </c>
      <c r="AI538">
        <f>IF(טבלה2[[#This Row],[מספר ספרות]]=7,2,3)</f>
        <v>2</v>
      </c>
    </row>
    <row r="539" spans="17:35" x14ac:dyDescent="0.25">
      <c r="Q539">
        <v>3057860</v>
      </c>
      <c r="R539">
        <v>312</v>
      </c>
      <c r="S539" t="s">
        <v>153</v>
      </c>
      <c r="T539" t="s">
        <v>223</v>
      </c>
      <c r="U539" t="s">
        <v>201</v>
      </c>
      <c r="W539">
        <v>2006</v>
      </c>
      <c r="X539" s="1">
        <f>2025-טבלה2[[#This Row],[שנת יצור]]</f>
        <v>19</v>
      </c>
      <c r="Y539" s="39">
        <v>45278</v>
      </c>
      <c r="Z539" s="39">
        <v>45672</v>
      </c>
      <c r="AA539" t="s">
        <v>116</v>
      </c>
      <c r="AB539" t="s">
        <v>152</v>
      </c>
      <c r="AC539" s="1">
        <f>LEN(טבלה2[[#This Row],[מספר רכב]])</f>
        <v>7</v>
      </c>
      <c r="AD539" s="1" t="str">
        <f>RIGHT(טבלה2[[#This Row],[מספר רכב]],טבלה2[[#This Row],[ספרות בצדדים]])</f>
        <v>60</v>
      </c>
      <c r="AE539" s="1" t="str">
        <f>MID(טבלה2[[#This Row],[מספר רכב]],טבלה2[[#This Row],[ספרות בצדדים]]+1,טבלה2[[#This Row],[ספרות באמצע]])</f>
        <v>578</v>
      </c>
      <c r="AF539" s="1" t="str">
        <f>MID(טבלה2[[#This Row],[מספר רכב]],1,טבלה2[[#This Row],[ספרות בצדדים]])</f>
        <v>30</v>
      </c>
      <c r="AG539" s="1" t="str">
        <f>CONCATENATE(טבלה2[[#This Row],[חלק שמאלי]],"-",טבלה2[[#This Row],[אמצע]],"-",טבלה2[[#This Row],[חלק ימני]])</f>
        <v>30-578-60</v>
      </c>
      <c r="AH539">
        <f>IF(טבלה2[[#This Row],[מספר ספרות]]=7,3,2)</f>
        <v>3</v>
      </c>
      <c r="AI539">
        <f>IF(טבלה2[[#This Row],[מספר ספרות]]=7,2,3)</f>
        <v>2</v>
      </c>
    </row>
    <row r="540" spans="17:35" x14ac:dyDescent="0.25">
      <c r="Q540">
        <v>88986201</v>
      </c>
      <c r="R540">
        <v>590</v>
      </c>
      <c r="S540" t="s">
        <v>235</v>
      </c>
      <c r="T540" t="s">
        <v>561</v>
      </c>
      <c r="U540" t="s">
        <v>425</v>
      </c>
      <c r="V540">
        <v>14</v>
      </c>
      <c r="W540">
        <v>2020</v>
      </c>
      <c r="X540" s="1">
        <f>2025-טבלה2[[#This Row],[שנת יצור]]</f>
        <v>5</v>
      </c>
      <c r="Y540" s="39">
        <v>45456</v>
      </c>
      <c r="Z540" s="39">
        <v>45846</v>
      </c>
      <c r="AA540" t="s">
        <v>118</v>
      </c>
      <c r="AB540" t="s">
        <v>452</v>
      </c>
      <c r="AC540" s="1">
        <f>LEN(טבלה2[[#This Row],[מספר רכב]])</f>
        <v>8</v>
      </c>
      <c r="AD540" s="1" t="str">
        <f>RIGHT(טבלה2[[#This Row],[מספר רכב]],טבלה2[[#This Row],[ספרות בצדדים]])</f>
        <v>201</v>
      </c>
      <c r="AE540" s="1" t="str">
        <f>MID(טבלה2[[#This Row],[מספר רכב]],טבלה2[[#This Row],[ספרות בצדדים]]+1,טבלה2[[#This Row],[ספרות באמצע]])</f>
        <v>86</v>
      </c>
      <c r="AF540" s="1" t="str">
        <f>MID(טבלה2[[#This Row],[מספר רכב]],1,טבלה2[[#This Row],[ספרות בצדדים]])</f>
        <v>889</v>
      </c>
      <c r="AG540" s="1" t="str">
        <f>CONCATENATE(טבלה2[[#This Row],[חלק שמאלי]],"-",טבלה2[[#This Row],[אמצע]],"-",טבלה2[[#This Row],[חלק ימני]])</f>
        <v>889-86-201</v>
      </c>
      <c r="AH540">
        <f>IF(טבלה2[[#This Row],[מספר ספרות]]=7,3,2)</f>
        <v>2</v>
      </c>
      <c r="AI540">
        <f>IF(טבלה2[[#This Row],[מספר ספרות]]=7,2,3)</f>
        <v>3</v>
      </c>
    </row>
    <row r="541" spans="17:35" x14ac:dyDescent="0.25">
      <c r="Q541">
        <v>6315674</v>
      </c>
      <c r="R541">
        <v>253</v>
      </c>
      <c r="S541" t="s">
        <v>196</v>
      </c>
      <c r="T541" t="s">
        <v>197</v>
      </c>
      <c r="U541" t="s">
        <v>198</v>
      </c>
      <c r="V541">
        <v>15</v>
      </c>
      <c r="W541">
        <v>2011</v>
      </c>
      <c r="X541" s="1">
        <f>2025-טבלה2[[#This Row],[שנת יצור]]</f>
        <v>14</v>
      </c>
      <c r="Y541" s="39">
        <v>45714</v>
      </c>
      <c r="Z541" s="39">
        <v>46052</v>
      </c>
      <c r="AA541" t="s">
        <v>156</v>
      </c>
      <c r="AB541" t="s">
        <v>200</v>
      </c>
      <c r="AC541" s="1">
        <f>LEN(טבלה2[[#This Row],[מספר רכב]])</f>
        <v>7</v>
      </c>
      <c r="AD541" s="1" t="str">
        <f>RIGHT(טבלה2[[#This Row],[מספר רכב]],טבלה2[[#This Row],[ספרות בצדדים]])</f>
        <v>74</v>
      </c>
      <c r="AE541" s="1" t="str">
        <f>MID(טבלה2[[#This Row],[מספר רכב]],טבלה2[[#This Row],[ספרות בצדדים]]+1,טבלה2[[#This Row],[ספרות באמצע]])</f>
        <v>156</v>
      </c>
      <c r="AF541" s="1" t="str">
        <f>MID(טבלה2[[#This Row],[מספר רכב]],1,טבלה2[[#This Row],[ספרות בצדדים]])</f>
        <v>63</v>
      </c>
      <c r="AG541" s="1" t="str">
        <f>CONCATENATE(טבלה2[[#This Row],[חלק שמאלי]],"-",טבלה2[[#This Row],[אמצע]],"-",טבלה2[[#This Row],[חלק ימני]])</f>
        <v>63-156-74</v>
      </c>
      <c r="AH541">
        <f>IF(טבלה2[[#This Row],[מספר ספרות]]=7,3,2)</f>
        <v>3</v>
      </c>
      <c r="AI541">
        <f>IF(טבלה2[[#This Row],[מספר ספרות]]=7,2,3)</f>
        <v>2</v>
      </c>
    </row>
    <row r="542" spans="17:35" x14ac:dyDescent="0.25">
      <c r="Q542">
        <v>2525073</v>
      </c>
      <c r="R542">
        <v>253</v>
      </c>
      <c r="S542" t="s">
        <v>196</v>
      </c>
      <c r="T542" t="s">
        <v>197</v>
      </c>
      <c r="U542" t="s">
        <v>198</v>
      </c>
      <c r="V542">
        <v>15</v>
      </c>
      <c r="W542">
        <v>2010</v>
      </c>
      <c r="X542" s="1">
        <f>2025-טבלה2[[#This Row],[שנת יצור]]</f>
        <v>15</v>
      </c>
      <c r="Y542" s="39">
        <v>45474</v>
      </c>
      <c r="Z542" s="39">
        <v>45836</v>
      </c>
      <c r="AA542" t="s">
        <v>246</v>
      </c>
      <c r="AB542" t="s">
        <v>200</v>
      </c>
      <c r="AC542" s="1">
        <f>LEN(טבלה2[[#This Row],[מספר רכב]])</f>
        <v>7</v>
      </c>
      <c r="AD542" s="1" t="str">
        <f>RIGHT(טבלה2[[#This Row],[מספר רכב]],טבלה2[[#This Row],[ספרות בצדדים]])</f>
        <v>73</v>
      </c>
      <c r="AE542" s="1" t="str">
        <f>MID(טבלה2[[#This Row],[מספר רכב]],טבלה2[[#This Row],[ספרות בצדדים]]+1,טבלה2[[#This Row],[ספרות באמצע]])</f>
        <v>250</v>
      </c>
      <c r="AF542" s="1" t="str">
        <f>MID(טבלה2[[#This Row],[מספר רכב]],1,טבלה2[[#This Row],[ספרות בצדדים]])</f>
        <v>25</v>
      </c>
      <c r="AG542" s="1" t="str">
        <f>CONCATENATE(טבלה2[[#This Row],[חלק שמאלי]],"-",טבלה2[[#This Row],[אמצע]],"-",טבלה2[[#This Row],[חלק ימני]])</f>
        <v>25-250-73</v>
      </c>
      <c r="AH542">
        <f>IF(טבלה2[[#This Row],[מספר ספרות]]=7,3,2)</f>
        <v>3</v>
      </c>
      <c r="AI542">
        <f>IF(טבלה2[[#This Row],[מספר ספרות]]=7,2,3)</f>
        <v>2</v>
      </c>
    </row>
    <row r="543" spans="17:35" x14ac:dyDescent="0.25">
      <c r="Q543">
        <v>1867866</v>
      </c>
      <c r="R543">
        <v>588</v>
      </c>
      <c r="S543" t="s">
        <v>111</v>
      </c>
      <c r="T543" t="s">
        <v>129</v>
      </c>
      <c r="U543" t="s">
        <v>130</v>
      </c>
      <c r="V543">
        <v>15</v>
      </c>
      <c r="W543">
        <v>2008</v>
      </c>
      <c r="X543" s="1">
        <f>2025-טבלה2[[#This Row],[שנת יצור]]</f>
        <v>17</v>
      </c>
      <c r="Y543" s="39">
        <v>45399</v>
      </c>
      <c r="Z543" s="39">
        <v>45685</v>
      </c>
      <c r="AA543" t="s">
        <v>119</v>
      </c>
      <c r="AB543" t="s">
        <v>131</v>
      </c>
      <c r="AC543" s="1">
        <f>LEN(טבלה2[[#This Row],[מספר רכב]])</f>
        <v>7</v>
      </c>
      <c r="AD543" s="1" t="str">
        <f>RIGHT(טבלה2[[#This Row],[מספר רכב]],טבלה2[[#This Row],[ספרות בצדדים]])</f>
        <v>66</v>
      </c>
      <c r="AE543" s="1" t="str">
        <f>MID(טבלה2[[#This Row],[מספר רכב]],טבלה2[[#This Row],[ספרות בצדדים]]+1,טבלה2[[#This Row],[ספרות באמצע]])</f>
        <v>678</v>
      </c>
      <c r="AF543" s="1" t="str">
        <f>MID(טבלה2[[#This Row],[מספר רכב]],1,טבלה2[[#This Row],[ספרות בצדדים]])</f>
        <v>18</v>
      </c>
      <c r="AG543" s="1" t="str">
        <f>CONCATENATE(טבלה2[[#This Row],[חלק שמאלי]],"-",טבלה2[[#This Row],[אמצע]],"-",טבלה2[[#This Row],[חלק ימני]])</f>
        <v>18-678-66</v>
      </c>
      <c r="AH543">
        <f>IF(טבלה2[[#This Row],[מספר ספרות]]=7,3,2)</f>
        <v>3</v>
      </c>
      <c r="AI543">
        <f>IF(טבלה2[[#This Row],[מספר ספרות]]=7,2,3)</f>
        <v>2</v>
      </c>
    </row>
    <row r="544" spans="17:35" x14ac:dyDescent="0.25">
      <c r="Q544">
        <v>3561962</v>
      </c>
      <c r="R544">
        <v>588</v>
      </c>
      <c r="S544" t="s">
        <v>111</v>
      </c>
      <c r="T544" t="s">
        <v>112</v>
      </c>
      <c r="U544" t="s">
        <v>113</v>
      </c>
      <c r="W544">
        <v>2007</v>
      </c>
      <c r="X544" s="1">
        <f>2025-טבלה2[[#This Row],[שנת יצור]]</f>
        <v>18</v>
      </c>
      <c r="Y544" s="39">
        <v>45612</v>
      </c>
      <c r="Z544" s="39">
        <v>45976</v>
      </c>
      <c r="AA544" t="s">
        <v>120</v>
      </c>
      <c r="AB544" t="s">
        <v>117</v>
      </c>
      <c r="AC544" s="1">
        <f>LEN(טבלה2[[#This Row],[מספר רכב]])</f>
        <v>7</v>
      </c>
      <c r="AD544" s="1" t="str">
        <f>RIGHT(טבלה2[[#This Row],[מספר רכב]],טבלה2[[#This Row],[ספרות בצדדים]])</f>
        <v>62</v>
      </c>
      <c r="AE544" s="1" t="str">
        <f>MID(טבלה2[[#This Row],[מספר רכב]],טבלה2[[#This Row],[ספרות בצדדים]]+1,טבלה2[[#This Row],[ספרות באמצע]])</f>
        <v>619</v>
      </c>
      <c r="AF544" s="1" t="str">
        <f>MID(טבלה2[[#This Row],[מספר רכב]],1,טבלה2[[#This Row],[ספרות בצדדים]])</f>
        <v>35</v>
      </c>
      <c r="AG544" s="1" t="str">
        <f>CONCATENATE(טבלה2[[#This Row],[חלק שמאלי]],"-",טבלה2[[#This Row],[אמצע]],"-",טבלה2[[#This Row],[חלק ימני]])</f>
        <v>35-619-62</v>
      </c>
      <c r="AH544">
        <f>IF(טבלה2[[#This Row],[מספר ספרות]]=7,3,2)</f>
        <v>3</v>
      </c>
      <c r="AI544">
        <f>IF(טבלה2[[#This Row],[מספר ספרות]]=7,2,3)</f>
        <v>2</v>
      </c>
    </row>
    <row r="545" spans="17:35" x14ac:dyDescent="0.25">
      <c r="Q545">
        <v>5980860</v>
      </c>
      <c r="R545">
        <v>588</v>
      </c>
      <c r="S545" t="s">
        <v>111</v>
      </c>
      <c r="T545" t="s">
        <v>112</v>
      </c>
      <c r="U545" t="s">
        <v>113</v>
      </c>
      <c r="W545">
        <v>2006</v>
      </c>
      <c r="X545" s="1">
        <f>2025-טבלה2[[#This Row],[שנת יצור]]</f>
        <v>19</v>
      </c>
      <c r="Y545" s="39">
        <v>45334</v>
      </c>
      <c r="Z545" s="39">
        <v>45687</v>
      </c>
      <c r="AA545" t="s">
        <v>114</v>
      </c>
      <c r="AB545" t="s">
        <v>115</v>
      </c>
      <c r="AC545" s="1">
        <f>LEN(טבלה2[[#This Row],[מספר רכב]])</f>
        <v>7</v>
      </c>
      <c r="AD545" s="1" t="str">
        <f>RIGHT(טבלה2[[#This Row],[מספר רכב]],טבלה2[[#This Row],[ספרות בצדדים]])</f>
        <v>60</v>
      </c>
      <c r="AE545" s="1" t="str">
        <f>MID(טבלה2[[#This Row],[מספר רכב]],טבלה2[[#This Row],[ספרות בצדדים]]+1,טבלה2[[#This Row],[ספרות באמצע]])</f>
        <v>808</v>
      </c>
      <c r="AF545" s="1" t="str">
        <f>MID(טבלה2[[#This Row],[מספר רכב]],1,טבלה2[[#This Row],[ספרות בצדדים]])</f>
        <v>59</v>
      </c>
      <c r="AG545" s="1" t="str">
        <f>CONCATENATE(טבלה2[[#This Row],[חלק שמאלי]],"-",טבלה2[[#This Row],[אמצע]],"-",טבלה2[[#This Row],[חלק ימני]])</f>
        <v>59-808-60</v>
      </c>
      <c r="AH545">
        <f>IF(טבלה2[[#This Row],[מספר ספרות]]=7,3,2)</f>
        <v>3</v>
      </c>
      <c r="AI545">
        <f>IF(טבלה2[[#This Row],[מספר ספרות]]=7,2,3)</f>
        <v>2</v>
      </c>
    </row>
    <row r="546" spans="17:35" x14ac:dyDescent="0.25">
      <c r="Q546">
        <v>9727611</v>
      </c>
      <c r="R546">
        <v>885</v>
      </c>
      <c r="S546" t="s">
        <v>239</v>
      </c>
      <c r="T546" t="s">
        <v>562</v>
      </c>
      <c r="U546" t="s">
        <v>539</v>
      </c>
      <c r="V546">
        <v>14</v>
      </c>
      <c r="W546">
        <v>2014</v>
      </c>
      <c r="X546" s="1">
        <f>2025-טבלה2[[#This Row],[שנת יצור]]</f>
        <v>11</v>
      </c>
      <c r="Y546" s="39">
        <v>45781</v>
      </c>
      <c r="Z546" s="39">
        <v>46083</v>
      </c>
      <c r="AA546" t="s">
        <v>156</v>
      </c>
      <c r="AB546" t="s">
        <v>368</v>
      </c>
      <c r="AC546" s="1">
        <f>LEN(טבלה2[[#This Row],[מספר רכב]])</f>
        <v>7</v>
      </c>
      <c r="AD546" s="1" t="str">
        <f>RIGHT(טבלה2[[#This Row],[מספר רכב]],טבלה2[[#This Row],[ספרות בצדדים]])</f>
        <v>11</v>
      </c>
      <c r="AE546" s="1" t="str">
        <f>MID(טבלה2[[#This Row],[מספר רכב]],טבלה2[[#This Row],[ספרות בצדדים]]+1,טבלה2[[#This Row],[ספרות באמצע]])</f>
        <v>276</v>
      </c>
      <c r="AF546" s="1" t="str">
        <f>MID(טבלה2[[#This Row],[מספר רכב]],1,טבלה2[[#This Row],[ספרות בצדדים]])</f>
        <v>97</v>
      </c>
      <c r="AG546" s="1" t="str">
        <f>CONCATENATE(טבלה2[[#This Row],[חלק שמאלי]],"-",טבלה2[[#This Row],[אמצע]],"-",טבלה2[[#This Row],[חלק ימני]])</f>
        <v>97-276-11</v>
      </c>
      <c r="AH546">
        <f>IF(טבלה2[[#This Row],[מספר ספרות]]=7,3,2)</f>
        <v>3</v>
      </c>
      <c r="AI546">
        <f>IF(טבלה2[[#This Row],[מספר ספרות]]=7,2,3)</f>
        <v>2</v>
      </c>
    </row>
    <row r="547" spans="17:35" x14ac:dyDescent="0.25">
      <c r="Q547">
        <v>2715975</v>
      </c>
      <c r="R547">
        <v>751</v>
      </c>
      <c r="S547" t="s">
        <v>231</v>
      </c>
      <c r="T547" t="s">
        <v>324</v>
      </c>
      <c r="U547" t="s">
        <v>201</v>
      </c>
      <c r="V547">
        <v>15</v>
      </c>
      <c r="W547">
        <v>2011</v>
      </c>
      <c r="X547" s="1">
        <f>2025-טבלה2[[#This Row],[שנת יצור]]</f>
        <v>14</v>
      </c>
      <c r="Y547" s="39">
        <v>45407</v>
      </c>
      <c r="Z547" s="39">
        <v>45795</v>
      </c>
      <c r="AA547" t="s">
        <v>199</v>
      </c>
      <c r="AB547" t="s">
        <v>325</v>
      </c>
      <c r="AC547" s="1">
        <f>LEN(טבלה2[[#This Row],[מספר רכב]])</f>
        <v>7</v>
      </c>
      <c r="AD547" s="1" t="str">
        <f>RIGHT(טבלה2[[#This Row],[מספר רכב]],טבלה2[[#This Row],[ספרות בצדדים]])</f>
        <v>75</v>
      </c>
      <c r="AE547" s="1" t="str">
        <f>MID(טבלה2[[#This Row],[מספר רכב]],טבלה2[[#This Row],[ספרות בצדדים]]+1,טבלה2[[#This Row],[ספרות באמצע]])</f>
        <v>159</v>
      </c>
      <c r="AF547" s="1" t="str">
        <f>MID(טבלה2[[#This Row],[מספר רכב]],1,טבלה2[[#This Row],[ספרות בצדדים]])</f>
        <v>27</v>
      </c>
      <c r="AG547" s="1" t="str">
        <f>CONCATENATE(טבלה2[[#This Row],[חלק שמאלי]],"-",טבלה2[[#This Row],[אמצע]],"-",טבלה2[[#This Row],[חלק ימני]])</f>
        <v>27-159-75</v>
      </c>
      <c r="AH547">
        <f>IF(טבלה2[[#This Row],[מספר ספרות]]=7,3,2)</f>
        <v>3</v>
      </c>
      <c r="AI547">
        <f>IF(טבלה2[[#This Row],[מספר ספרות]]=7,2,3)</f>
        <v>2</v>
      </c>
    </row>
    <row r="548" spans="17:35" x14ac:dyDescent="0.25">
      <c r="Q548">
        <v>4788133</v>
      </c>
      <c r="R548">
        <v>416</v>
      </c>
      <c r="S548" t="s">
        <v>408</v>
      </c>
      <c r="T548" t="s">
        <v>560</v>
      </c>
      <c r="U548" t="s">
        <v>410</v>
      </c>
      <c r="V548">
        <v>15</v>
      </c>
      <c r="W548">
        <v>2015</v>
      </c>
      <c r="X548" s="1">
        <f>2025-טבלה2[[#This Row],[שנת יצור]]</f>
        <v>10</v>
      </c>
      <c r="Y548" s="39">
        <v>45781</v>
      </c>
      <c r="Z548" s="39">
        <v>46152</v>
      </c>
      <c r="AA548" t="s">
        <v>156</v>
      </c>
      <c r="AB548" t="s">
        <v>304</v>
      </c>
      <c r="AC548" s="1">
        <f>LEN(טבלה2[[#This Row],[מספר רכב]])</f>
        <v>7</v>
      </c>
      <c r="AD548" s="1" t="str">
        <f>RIGHT(טבלה2[[#This Row],[מספר רכב]],טבלה2[[#This Row],[ספרות בצדדים]])</f>
        <v>33</v>
      </c>
      <c r="AE548" s="1" t="str">
        <f>MID(טבלה2[[#This Row],[מספר רכב]],טבלה2[[#This Row],[ספרות בצדדים]]+1,טבלה2[[#This Row],[ספרות באמצע]])</f>
        <v>881</v>
      </c>
      <c r="AF548" s="1" t="str">
        <f>MID(טבלה2[[#This Row],[מספר רכב]],1,טבלה2[[#This Row],[ספרות בצדדים]])</f>
        <v>47</v>
      </c>
      <c r="AG548" s="1" t="str">
        <f>CONCATENATE(טבלה2[[#This Row],[חלק שמאלי]],"-",טבלה2[[#This Row],[אמצע]],"-",טבלה2[[#This Row],[חלק ימני]])</f>
        <v>47-881-33</v>
      </c>
      <c r="AH548">
        <f>IF(טבלה2[[#This Row],[מספר ספרות]]=7,3,2)</f>
        <v>3</v>
      </c>
      <c r="AI548">
        <f>IF(טבלה2[[#This Row],[מספר ספרות]]=7,2,3)</f>
        <v>2</v>
      </c>
    </row>
    <row r="549" spans="17:35" x14ac:dyDescent="0.25">
      <c r="Q549">
        <v>6036060</v>
      </c>
      <c r="R549">
        <v>588</v>
      </c>
      <c r="S549" t="s">
        <v>111</v>
      </c>
      <c r="T549" t="s">
        <v>112</v>
      </c>
      <c r="U549" t="s">
        <v>113</v>
      </c>
      <c r="W549">
        <v>2006</v>
      </c>
      <c r="X549" s="1">
        <f>2025-טבלה2[[#This Row],[שנת יצור]]</f>
        <v>19</v>
      </c>
      <c r="Y549" s="39">
        <v>45803</v>
      </c>
      <c r="Z549" s="39">
        <v>46065</v>
      </c>
      <c r="AA549" t="s">
        <v>118</v>
      </c>
      <c r="AB549" t="s">
        <v>115</v>
      </c>
      <c r="AC549" s="1">
        <f>LEN(טבלה2[[#This Row],[מספר רכב]])</f>
        <v>7</v>
      </c>
      <c r="AD549" s="1" t="str">
        <f>RIGHT(טבלה2[[#This Row],[מספר רכב]],טבלה2[[#This Row],[ספרות בצדדים]])</f>
        <v>60</v>
      </c>
      <c r="AE549" s="1" t="str">
        <f>MID(טבלה2[[#This Row],[מספר רכב]],טבלה2[[#This Row],[ספרות בצדדים]]+1,טבלה2[[#This Row],[ספרות באמצע]])</f>
        <v>360</v>
      </c>
      <c r="AF549" s="1" t="str">
        <f>MID(טבלה2[[#This Row],[מספר רכב]],1,טבלה2[[#This Row],[ספרות בצדדים]])</f>
        <v>60</v>
      </c>
      <c r="AG549" s="1" t="str">
        <f>CONCATENATE(טבלה2[[#This Row],[חלק שמאלי]],"-",טבלה2[[#This Row],[אמצע]],"-",טבלה2[[#This Row],[חלק ימני]])</f>
        <v>60-360-60</v>
      </c>
      <c r="AH549">
        <f>IF(טבלה2[[#This Row],[מספר ספרות]]=7,3,2)</f>
        <v>3</v>
      </c>
      <c r="AI549">
        <f>IF(טבלה2[[#This Row],[מספר ספרות]]=7,2,3)</f>
        <v>2</v>
      </c>
    </row>
    <row r="550" spans="17:35" x14ac:dyDescent="0.25">
      <c r="Q550">
        <v>22240501</v>
      </c>
      <c r="R550">
        <v>299</v>
      </c>
      <c r="S550" t="s">
        <v>374</v>
      </c>
      <c r="T550" t="s">
        <v>563</v>
      </c>
      <c r="U550" t="s">
        <v>194</v>
      </c>
      <c r="V550">
        <v>14</v>
      </c>
      <c r="W550">
        <v>2017</v>
      </c>
      <c r="X550" s="1">
        <f>2025-טבלה2[[#This Row],[שנת יצור]]</f>
        <v>8</v>
      </c>
      <c r="Y550" s="39">
        <v>45469</v>
      </c>
      <c r="Z550" s="39">
        <v>45853</v>
      </c>
      <c r="AA550" t="s">
        <v>233</v>
      </c>
      <c r="AB550" t="s">
        <v>564</v>
      </c>
      <c r="AC550" s="1">
        <f>LEN(טבלה2[[#This Row],[מספר רכב]])</f>
        <v>8</v>
      </c>
      <c r="AD550" s="1" t="str">
        <f>RIGHT(טבלה2[[#This Row],[מספר רכב]],טבלה2[[#This Row],[ספרות בצדדים]])</f>
        <v>501</v>
      </c>
      <c r="AE550" s="1" t="str">
        <f>MID(טבלה2[[#This Row],[מספר רכב]],טבלה2[[#This Row],[ספרות בצדדים]]+1,טבלה2[[#This Row],[ספרות באמצע]])</f>
        <v>40</v>
      </c>
      <c r="AF550" s="1" t="str">
        <f>MID(טבלה2[[#This Row],[מספר רכב]],1,טבלה2[[#This Row],[ספרות בצדדים]])</f>
        <v>222</v>
      </c>
      <c r="AG550" s="1" t="str">
        <f>CONCATENATE(טבלה2[[#This Row],[חלק שמאלי]],"-",טבלה2[[#This Row],[אמצע]],"-",טבלה2[[#This Row],[חלק ימני]])</f>
        <v>222-40-501</v>
      </c>
      <c r="AH550">
        <f>IF(טבלה2[[#This Row],[מספר ספרות]]=7,3,2)</f>
        <v>2</v>
      </c>
      <c r="AI550">
        <f>IF(טבלה2[[#This Row],[מספר ספרות]]=7,2,3)</f>
        <v>3</v>
      </c>
    </row>
    <row r="551" spans="17:35" x14ac:dyDescent="0.25">
      <c r="Q551">
        <v>2443261</v>
      </c>
      <c r="R551">
        <v>413</v>
      </c>
      <c r="S551" t="s">
        <v>123</v>
      </c>
      <c r="T551" t="s">
        <v>124</v>
      </c>
      <c r="U551" t="s">
        <v>125</v>
      </c>
      <c r="W551">
        <v>2007</v>
      </c>
      <c r="X551" s="1">
        <f>2025-טבלה2[[#This Row],[שנת יצור]]</f>
        <v>18</v>
      </c>
      <c r="Y551" s="39">
        <v>45803</v>
      </c>
      <c r="Z551" s="39">
        <v>46169</v>
      </c>
      <c r="AA551" t="s">
        <v>119</v>
      </c>
      <c r="AB551" t="s">
        <v>127</v>
      </c>
      <c r="AC551" s="1">
        <f>LEN(טבלה2[[#This Row],[מספר רכב]])</f>
        <v>7</v>
      </c>
      <c r="AD551" s="1" t="str">
        <f>RIGHT(טבלה2[[#This Row],[מספר רכב]],טבלה2[[#This Row],[ספרות בצדדים]])</f>
        <v>61</v>
      </c>
      <c r="AE551" s="1" t="str">
        <f>MID(טבלה2[[#This Row],[מספר רכב]],טבלה2[[#This Row],[ספרות בצדדים]]+1,טבלה2[[#This Row],[ספרות באמצע]])</f>
        <v>432</v>
      </c>
      <c r="AF551" s="1" t="str">
        <f>MID(טבלה2[[#This Row],[מספר רכב]],1,טבלה2[[#This Row],[ספרות בצדדים]])</f>
        <v>24</v>
      </c>
      <c r="AG551" s="1" t="str">
        <f>CONCATENATE(טבלה2[[#This Row],[חלק שמאלי]],"-",טבלה2[[#This Row],[אמצע]],"-",טבלה2[[#This Row],[חלק ימני]])</f>
        <v>24-432-61</v>
      </c>
      <c r="AH551">
        <f>IF(טבלה2[[#This Row],[מספר ספרות]]=7,3,2)</f>
        <v>3</v>
      </c>
      <c r="AI551">
        <f>IF(טבלה2[[#This Row],[מספר ספרות]]=7,2,3)</f>
        <v>2</v>
      </c>
    </row>
    <row r="552" spans="17:35" x14ac:dyDescent="0.25">
      <c r="Q552">
        <v>7166316</v>
      </c>
      <c r="R552">
        <v>588</v>
      </c>
      <c r="S552" t="s">
        <v>111</v>
      </c>
      <c r="T552" t="s">
        <v>112</v>
      </c>
      <c r="U552" t="s">
        <v>121</v>
      </c>
      <c r="W552">
        <v>2004</v>
      </c>
      <c r="X552" s="1">
        <f>2025-טבלה2[[#This Row],[שנת יצור]]</f>
        <v>21</v>
      </c>
      <c r="Y552" s="39">
        <v>45121</v>
      </c>
      <c r="Z552" s="39">
        <v>45492</v>
      </c>
      <c r="AA552" t="s">
        <v>118</v>
      </c>
      <c r="AB552" t="s">
        <v>115</v>
      </c>
      <c r="AC552" s="1">
        <f>LEN(טבלה2[[#This Row],[מספר רכב]])</f>
        <v>7</v>
      </c>
      <c r="AD552" s="1" t="str">
        <f>RIGHT(טבלה2[[#This Row],[מספר רכב]],טבלה2[[#This Row],[ספרות בצדדים]])</f>
        <v>16</v>
      </c>
      <c r="AE552" s="1" t="str">
        <f>MID(טבלה2[[#This Row],[מספר רכב]],טבלה2[[#This Row],[ספרות בצדדים]]+1,טבלה2[[#This Row],[ספרות באמצע]])</f>
        <v>663</v>
      </c>
      <c r="AF552" s="1" t="str">
        <f>MID(טבלה2[[#This Row],[מספר רכב]],1,טבלה2[[#This Row],[ספרות בצדדים]])</f>
        <v>71</v>
      </c>
      <c r="AG552" s="1" t="str">
        <f>CONCATENATE(טבלה2[[#This Row],[חלק שמאלי]],"-",טבלה2[[#This Row],[אמצע]],"-",טבלה2[[#This Row],[חלק ימני]])</f>
        <v>71-663-16</v>
      </c>
      <c r="AH552">
        <f>IF(טבלה2[[#This Row],[מספר ספרות]]=7,3,2)</f>
        <v>3</v>
      </c>
      <c r="AI552">
        <f>IF(טבלה2[[#This Row],[מספר ספרות]]=7,2,3)</f>
        <v>2</v>
      </c>
    </row>
    <row r="553" spans="17:35" x14ac:dyDescent="0.25">
      <c r="Q553">
        <v>1728261</v>
      </c>
      <c r="R553">
        <v>588</v>
      </c>
      <c r="S553" t="s">
        <v>111</v>
      </c>
      <c r="T553" t="s">
        <v>112</v>
      </c>
      <c r="U553" t="s">
        <v>113</v>
      </c>
      <c r="W553">
        <v>2007</v>
      </c>
      <c r="X553" s="1">
        <f>2025-טבלה2[[#This Row],[שנת יצור]]</f>
        <v>18</v>
      </c>
      <c r="Y553" s="39">
        <v>45803</v>
      </c>
      <c r="Z553" s="39">
        <v>46169</v>
      </c>
      <c r="AA553" t="s">
        <v>120</v>
      </c>
      <c r="AB553" t="s">
        <v>117</v>
      </c>
      <c r="AC553" s="1">
        <f>LEN(טבלה2[[#This Row],[מספר רכב]])</f>
        <v>7</v>
      </c>
      <c r="AD553" s="1" t="str">
        <f>RIGHT(טבלה2[[#This Row],[מספר רכב]],טבלה2[[#This Row],[ספרות בצדדים]])</f>
        <v>61</v>
      </c>
      <c r="AE553" s="1" t="str">
        <f>MID(טבלה2[[#This Row],[מספר רכב]],טבלה2[[#This Row],[ספרות בצדדים]]+1,טבלה2[[#This Row],[ספרות באמצע]])</f>
        <v>282</v>
      </c>
      <c r="AF553" s="1" t="str">
        <f>MID(טבלה2[[#This Row],[מספר רכב]],1,טבלה2[[#This Row],[ספרות בצדדים]])</f>
        <v>17</v>
      </c>
      <c r="AG553" s="1" t="str">
        <f>CONCATENATE(טבלה2[[#This Row],[חלק שמאלי]],"-",טבלה2[[#This Row],[אמצע]],"-",טבלה2[[#This Row],[חלק ימני]])</f>
        <v>17-282-61</v>
      </c>
      <c r="AH553">
        <f>IF(טבלה2[[#This Row],[מספר ספרות]]=7,3,2)</f>
        <v>3</v>
      </c>
      <c r="AI553">
        <f>IF(טבלה2[[#This Row],[מספר ספרות]]=7,2,3)</f>
        <v>2</v>
      </c>
    </row>
    <row r="554" spans="17:35" x14ac:dyDescent="0.25">
      <c r="Q554">
        <v>3319413</v>
      </c>
      <c r="R554">
        <v>481</v>
      </c>
      <c r="S554" t="s">
        <v>165</v>
      </c>
      <c r="T554" t="s">
        <v>565</v>
      </c>
      <c r="U554" t="s">
        <v>228</v>
      </c>
      <c r="W554">
        <v>2006</v>
      </c>
      <c r="X554" s="1">
        <f>2025-טבלה2[[#This Row],[שנת יצור]]</f>
        <v>19</v>
      </c>
      <c r="Y554" s="39">
        <v>45305</v>
      </c>
      <c r="Z554" s="39">
        <v>45643</v>
      </c>
      <c r="AA554" t="s">
        <v>119</v>
      </c>
      <c r="AB554" t="s">
        <v>373</v>
      </c>
      <c r="AC554" s="1">
        <f>LEN(טבלה2[[#This Row],[מספר רכב]])</f>
        <v>7</v>
      </c>
      <c r="AD554" s="1" t="str">
        <f>RIGHT(טבלה2[[#This Row],[מספר רכב]],טבלה2[[#This Row],[ספרות בצדדים]])</f>
        <v>13</v>
      </c>
      <c r="AE554" s="1" t="str">
        <f>MID(טבלה2[[#This Row],[מספר רכב]],טבלה2[[#This Row],[ספרות בצדדים]]+1,טבלה2[[#This Row],[ספרות באמצע]])</f>
        <v>194</v>
      </c>
      <c r="AF554" s="1" t="str">
        <f>MID(טבלה2[[#This Row],[מספר רכב]],1,טבלה2[[#This Row],[ספרות בצדדים]])</f>
        <v>33</v>
      </c>
      <c r="AG554" s="1" t="str">
        <f>CONCATENATE(טבלה2[[#This Row],[חלק שמאלי]],"-",טבלה2[[#This Row],[אמצע]],"-",טבלה2[[#This Row],[חלק ימני]])</f>
        <v>33-194-13</v>
      </c>
      <c r="AH554">
        <f>IF(טבלה2[[#This Row],[מספר ספרות]]=7,3,2)</f>
        <v>3</v>
      </c>
      <c r="AI554">
        <f>IF(טבלה2[[#This Row],[מספר ספרות]]=7,2,3)</f>
        <v>2</v>
      </c>
    </row>
    <row r="555" spans="17:35" x14ac:dyDescent="0.25">
      <c r="Q555">
        <v>8437564</v>
      </c>
      <c r="R555">
        <v>845</v>
      </c>
      <c r="S555" t="s">
        <v>226</v>
      </c>
      <c r="T555" t="s">
        <v>247</v>
      </c>
      <c r="U555" t="s">
        <v>183</v>
      </c>
      <c r="W555">
        <v>2008</v>
      </c>
      <c r="X555" s="1">
        <f>2025-טבלה2[[#This Row],[שנת יצור]]</f>
        <v>17</v>
      </c>
      <c r="Y555" s="39">
        <v>45270</v>
      </c>
      <c r="Z555" s="39">
        <v>45635</v>
      </c>
      <c r="AA555" t="s">
        <v>118</v>
      </c>
      <c r="AB555" t="s">
        <v>230</v>
      </c>
      <c r="AC555" s="1">
        <f>LEN(טבלה2[[#This Row],[מספר רכב]])</f>
        <v>7</v>
      </c>
      <c r="AD555" s="1" t="str">
        <f>RIGHT(טבלה2[[#This Row],[מספר רכב]],טבלה2[[#This Row],[ספרות בצדדים]])</f>
        <v>64</v>
      </c>
      <c r="AE555" s="1" t="str">
        <f>MID(טבלה2[[#This Row],[מספר רכב]],טבלה2[[#This Row],[ספרות בצדדים]]+1,טבלה2[[#This Row],[ספרות באמצע]])</f>
        <v>375</v>
      </c>
      <c r="AF555" s="1" t="str">
        <f>MID(טבלה2[[#This Row],[מספר רכב]],1,טבלה2[[#This Row],[ספרות בצדדים]])</f>
        <v>84</v>
      </c>
      <c r="AG555" s="1" t="str">
        <f>CONCATENATE(טבלה2[[#This Row],[חלק שמאלי]],"-",טבלה2[[#This Row],[אמצע]],"-",טבלה2[[#This Row],[חלק ימני]])</f>
        <v>84-375-64</v>
      </c>
      <c r="AH555">
        <f>IF(טבלה2[[#This Row],[מספר ספרות]]=7,3,2)</f>
        <v>3</v>
      </c>
      <c r="AI555">
        <f>IF(טבלה2[[#This Row],[מספר ספרות]]=7,2,3)</f>
        <v>2</v>
      </c>
    </row>
    <row r="556" spans="17:35" x14ac:dyDescent="0.25">
      <c r="Q556">
        <v>3472165</v>
      </c>
      <c r="R556">
        <v>590</v>
      </c>
      <c r="S556" t="s">
        <v>235</v>
      </c>
      <c r="T556" t="s">
        <v>236</v>
      </c>
      <c r="U556" t="s">
        <v>130</v>
      </c>
      <c r="V556">
        <v>15</v>
      </c>
      <c r="W556">
        <v>2008</v>
      </c>
      <c r="X556" s="1">
        <f>2025-טבלה2[[#This Row],[שנת יצור]]</f>
        <v>17</v>
      </c>
      <c r="Y556" s="39">
        <v>45737</v>
      </c>
      <c r="Z556" s="39">
        <v>46070</v>
      </c>
      <c r="AA556" t="s">
        <v>116</v>
      </c>
      <c r="AB556" t="s">
        <v>238</v>
      </c>
      <c r="AC556" s="1">
        <f>LEN(טבלה2[[#This Row],[מספר רכב]])</f>
        <v>7</v>
      </c>
      <c r="AD556" s="1" t="str">
        <f>RIGHT(טבלה2[[#This Row],[מספר רכב]],טבלה2[[#This Row],[ספרות בצדדים]])</f>
        <v>65</v>
      </c>
      <c r="AE556" s="1" t="str">
        <f>MID(טבלה2[[#This Row],[מספר רכב]],טבלה2[[#This Row],[ספרות בצדדים]]+1,טבלה2[[#This Row],[ספרות באמצע]])</f>
        <v>721</v>
      </c>
      <c r="AF556" s="1" t="str">
        <f>MID(טבלה2[[#This Row],[מספר רכב]],1,טבלה2[[#This Row],[ספרות בצדדים]])</f>
        <v>34</v>
      </c>
      <c r="AG556" s="1" t="str">
        <f>CONCATENATE(טבלה2[[#This Row],[חלק שמאלי]],"-",טבלה2[[#This Row],[אמצע]],"-",טבלה2[[#This Row],[חלק ימני]])</f>
        <v>34-721-65</v>
      </c>
      <c r="AH556">
        <f>IF(טבלה2[[#This Row],[מספר ספרות]]=7,3,2)</f>
        <v>3</v>
      </c>
      <c r="AI556">
        <f>IF(טבלה2[[#This Row],[מספר ספרות]]=7,2,3)</f>
        <v>2</v>
      </c>
    </row>
    <row r="557" spans="17:35" x14ac:dyDescent="0.25">
      <c r="Q557">
        <v>3337613</v>
      </c>
      <c r="R557">
        <v>114</v>
      </c>
      <c r="S557" t="s">
        <v>176</v>
      </c>
      <c r="T557">
        <v>221.05600000000001</v>
      </c>
      <c r="U557" t="s">
        <v>177</v>
      </c>
      <c r="W557">
        <v>2006</v>
      </c>
      <c r="X557" s="1">
        <f>2025-טבלה2[[#This Row],[שנת יצור]]</f>
        <v>19</v>
      </c>
      <c r="Y557" s="39">
        <v>45294</v>
      </c>
      <c r="Z557" s="39">
        <v>45654</v>
      </c>
      <c r="AA557" t="s">
        <v>156</v>
      </c>
      <c r="AB557" t="s">
        <v>484</v>
      </c>
      <c r="AC557" s="1">
        <f>LEN(טבלה2[[#This Row],[מספר רכב]])</f>
        <v>7</v>
      </c>
      <c r="AD557" s="1" t="str">
        <f>RIGHT(טבלה2[[#This Row],[מספר רכב]],טבלה2[[#This Row],[ספרות בצדדים]])</f>
        <v>13</v>
      </c>
      <c r="AE557" s="1" t="str">
        <f>MID(טבלה2[[#This Row],[מספר רכב]],טבלה2[[#This Row],[ספרות בצדדים]]+1,טבלה2[[#This Row],[ספרות באמצע]])</f>
        <v>376</v>
      </c>
      <c r="AF557" s="1" t="str">
        <f>MID(טבלה2[[#This Row],[מספר רכב]],1,טבלה2[[#This Row],[ספרות בצדדים]])</f>
        <v>33</v>
      </c>
      <c r="AG557" s="1" t="str">
        <f>CONCATENATE(טבלה2[[#This Row],[חלק שמאלי]],"-",טבלה2[[#This Row],[אמצע]],"-",טבלה2[[#This Row],[חלק ימני]])</f>
        <v>33-376-13</v>
      </c>
      <c r="AH557">
        <f>IF(טבלה2[[#This Row],[מספר ספרות]]=7,3,2)</f>
        <v>3</v>
      </c>
      <c r="AI557">
        <f>IF(טבלה2[[#This Row],[מספר ספרות]]=7,2,3)</f>
        <v>2</v>
      </c>
    </row>
    <row r="558" spans="17:35" x14ac:dyDescent="0.25">
      <c r="Q558">
        <v>9067065</v>
      </c>
      <c r="R558">
        <v>588</v>
      </c>
      <c r="S558" t="s">
        <v>111</v>
      </c>
      <c r="T558" t="s">
        <v>173</v>
      </c>
      <c r="U558" t="s">
        <v>174</v>
      </c>
      <c r="V558">
        <v>15</v>
      </c>
      <c r="W558">
        <v>2008</v>
      </c>
      <c r="X558" s="1">
        <f>2025-טבלה2[[#This Row],[שנת יצור]]</f>
        <v>17</v>
      </c>
      <c r="Y558" s="39">
        <v>45698</v>
      </c>
      <c r="Z558" s="39">
        <v>46064</v>
      </c>
      <c r="AA558" t="s">
        <v>116</v>
      </c>
      <c r="AB558" t="s">
        <v>175</v>
      </c>
      <c r="AC558" s="1">
        <f>LEN(טבלה2[[#This Row],[מספר רכב]])</f>
        <v>7</v>
      </c>
      <c r="AD558" s="1" t="str">
        <f>RIGHT(טבלה2[[#This Row],[מספר רכב]],טבלה2[[#This Row],[ספרות בצדדים]])</f>
        <v>65</v>
      </c>
      <c r="AE558" s="1" t="str">
        <f>MID(טבלה2[[#This Row],[מספר רכב]],טבלה2[[#This Row],[ספרות בצדדים]]+1,טבלה2[[#This Row],[ספרות באמצע]])</f>
        <v>670</v>
      </c>
      <c r="AF558" s="1" t="str">
        <f>MID(טבלה2[[#This Row],[מספר רכב]],1,טבלה2[[#This Row],[ספרות בצדדים]])</f>
        <v>90</v>
      </c>
      <c r="AG558" s="1" t="str">
        <f>CONCATENATE(טבלה2[[#This Row],[חלק שמאלי]],"-",טבלה2[[#This Row],[אמצע]],"-",טבלה2[[#This Row],[חלק ימני]])</f>
        <v>90-670-65</v>
      </c>
      <c r="AH558">
        <f>IF(טבלה2[[#This Row],[מספר ספרות]]=7,3,2)</f>
        <v>3</v>
      </c>
      <c r="AI558">
        <f>IF(טבלה2[[#This Row],[מספר ספרות]]=7,2,3)</f>
        <v>2</v>
      </c>
    </row>
    <row r="559" spans="17:35" x14ac:dyDescent="0.25">
      <c r="Q559">
        <v>7896656</v>
      </c>
      <c r="R559">
        <v>588</v>
      </c>
      <c r="S559" t="s">
        <v>111</v>
      </c>
      <c r="T559" t="s">
        <v>135</v>
      </c>
      <c r="U559" t="s">
        <v>136</v>
      </c>
      <c r="W559">
        <v>2004</v>
      </c>
      <c r="X559" s="1">
        <f>2025-טבלה2[[#This Row],[שנת יצור]]</f>
        <v>21</v>
      </c>
      <c r="Y559" s="39">
        <v>45734</v>
      </c>
      <c r="Z559" s="39">
        <v>45835</v>
      </c>
      <c r="AA559" t="s">
        <v>116</v>
      </c>
      <c r="AB559" t="s">
        <v>137</v>
      </c>
      <c r="AC559" s="1">
        <f>LEN(טבלה2[[#This Row],[מספר רכב]])</f>
        <v>7</v>
      </c>
      <c r="AD559" s="1" t="str">
        <f>RIGHT(טבלה2[[#This Row],[מספר רכב]],טבלה2[[#This Row],[ספרות בצדדים]])</f>
        <v>56</v>
      </c>
      <c r="AE559" s="1" t="str">
        <f>MID(טבלה2[[#This Row],[מספר רכב]],טבלה2[[#This Row],[ספרות בצדדים]]+1,טבלה2[[#This Row],[ספרות באמצע]])</f>
        <v>966</v>
      </c>
      <c r="AF559" s="1" t="str">
        <f>MID(טבלה2[[#This Row],[מספר רכב]],1,טבלה2[[#This Row],[ספרות בצדדים]])</f>
        <v>78</v>
      </c>
      <c r="AG559" s="1" t="str">
        <f>CONCATENATE(טבלה2[[#This Row],[חלק שמאלי]],"-",טבלה2[[#This Row],[אמצע]],"-",טבלה2[[#This Row],[חלק ימני]])</f>
        <v>78-966-56</v>
      </c>
      <c r="AH559">
        <f>IF(טבלה2[[#This Row],[מספר ספרות]]=7,3,2)</f>
        <v>3</v>
      </c>
      <c r="AI559">
        <f>IF(טבלה2[[#This Row],[מספר ספרות]]=7,2,3)</f>
        <v>2</v>
      </c>
    </row>
    <row r="560" spans="17:35" x14ac:dyDescent="0.25">
      <c r="Q560">
        <v>7509759</v>
      </c>
      <c r="R560">
        <v>413</v>
      </c>
      <c r="S560" t="s">
        <v>123</v>
      </c>
      <c r="T560" t="s">
        <v>124</v>
      </c>
      <c r="U560" t="s">
        <v>125</v>
      </c>
      <c r="W560">
        <v>2005</v>
      </c>
      <c r="X560" s="1">
        <f>2025-טבלה2[[#This Row],[שנת יצור]]</f>
        <v>20</v>
      </c>
      <c r="Y560" s="39">
        <v>45720</v>
      </c>
      <c r="Z560" s="39">
        <v>45901</v>
      </c>
      <c r="AA560" t="s">
        <v>133</v>
      </c>
      <c r="AB560" t="s">
        <v>127</v>
      </c>
      <c r="AC560" s="1">
        <f>LEN(טבלה2[[#This Row],[מספר רכב]])</f>
        <v>7</v>
      </c>
      <c r="AD560" s="1" t="str">
        <f>RIGHT(טבלה2[[#This Row],[מספר רכב]],טבלה2[[#This Row],[ספרות בצדדים]])</f>
        <v>59</v>
      </c>
      <c r="AE560" s="1" t="str">
        <f>MID(טבלה2[[#This Row],[מספר רכב]],טבלה2[[#This Row],[ספרות בצדדים]]+1,טבלה2[[#This Row],[ספרות באמצע]])</f>
        <v>097</v>
      </c>
      <c r="AF560" s="1" t="str">
        <f>MID(טבלה2[[#This Row],[מספר רכב]],1,טבלה2[[#This Row],[ספרות בצדדים]])</f>
        <v>75</v>
      </c>
      <c r="AG560" s="1" t="str">
        <f>CONCATENATE(טבלה2[[#This Row],[חלק שמאלי]],"-",טבלה2[[#This Row],[אמצע]],"-",טבלה2[[#This Row],[חלק ימני]])</f>
        <v>75-097-59</v>
      </c>
      <c r="AH560">
        <f>IF(טבלה2[[#This Row],[מספר ספרות]]=7,3,2)</f>
        <v>3</v>
      </c>
      <c r="AI560">
        <f>IF(טבלה2[[#This Row],[מספר ספרות]]=7,2,3)</f>
        <v>2</v>
      </c>
    </row>
    <row r="561" spans="17:35" x14ac:dyDescent="0.25">
      <c r="Q561">
        <v>7223364</v>
      </c>
      <c r="R561">
        <v>281</v>
      </c>
      <c r="S561" t="s">
        <v>292</v>
      </c>
      <c r="T561" t="s">
        <v>316</v>
      </c>
      <c r="U561" t="s">
        <v>294</v>
      </c>
      <c r="V561">
        <v>15</v>
      </c>
      <c r="W561">
        <v>2008</v>
      </c>
      <c r="X561" s="1">
        <f>2025-טבלה2[[#This Row],[שנת יצור]]</f>
        <v>17</v>
      </c>
      <c r="Y561" s="39">
        <v>45271</v>
      </c>
      <c r="Z561" s="39">
        <v>45638</v>
      </c>
      <c r="AA561" t="s">
        <v>119</v>
      </c>
      <c r="AB561" t="s">
        <v>317</v>
      </c>
      <c r="AC561" s="1">
        <f>LEN(טבלה2[[#This Row],[מספר רכב]])</f>
        <v>7</v>
      </c>
      <c r="AD561" s="1" t="str">
        <f>RIGHT(טבלה2[[#This Row],[מספר רכב]],טבלה2[[#This Row],[ספרות בצדדים]])</f>
        <v>64</v>
      </c>
      <c r="AE561" s="1" t="str">
        <f>MID(טבלה2[[#This Row],[מספר רכב]],טבלה2[[#This Row],[ספרות בצדדים]]+1,טבלה2[[#This Row],[ספרות באמצע]])</f>
        <v>233</v>
      </c>
      <c r="AF561" s="1" t="str">
        <f>MID(טבלה2[[#This Row],[מספר רכב]],1,טבלה2[[#This Row],[ספרות בצדדים]])</f>
        <v>72</v>
      </c>
      <c r="AG561" s="1" t="str">
        <f>CONCATENATE(טבלה2[[#This Row],[חלק שמאלי]],"-",טבלה2[[#This Row],[אמצע]],"-",טבלה2[[#This Row],[חלק ימני]])</f>
        <v>72-233-64</v>
      </c>
      <c r="AH561">
        <f>IF(טבלה2[[#This Row],[מספר ספרות]]=7,3,2)</f>
        <v>3</v>
      </c>
      <c r="AI561">
        <f>IF(טבלה2[[#This Row],[מספר ספרות]]=7,2,3)</f>
        <v>2</v>
      </c>
    </row>
    <row r="562" spans="17:35" x14ac:dyDescent="0.25">
      <c r="Q562">
        <v>8389213</v>
      </c>
      <c r="R562">
        <v>481</v>
      </c>
      <c r="S562" t="s">
        <v>165</v>
      </c>
      <c r="T562" t="s">
        <v>500</v>
      </c>
      <c r="U562" t="s">
        <v>278</v>
      </c>
      <c r="V562">
        <v>15</v>
      </c>
      <c r="W562">
        <v>2012</v>
      </c>
      <c r="X562" s="1">
        <f>2025-טבלה2[[#This Row],[שנת יצור]]</f>
        <v>13</v>
      </c>
      <c r="Y562" s="39">
        <v>45781</v>
      </c>
      <c r="Z562" s="39">
        <v>46193</v>
      </c>
      <c r="AA562" t="s">
        <v>116</v>
      </c>
      <c r="AB562" t="s">
        <v>501</v>
      </c>
      <c r="AC562" s="1">
        <f>LEN(טבלה2[[#This Row],[מספר רכב]])</f>
        <v>7</v>
      </c>
      <c r="AD562" s="1" t="str">
        <f>RIGHT(טבלה2[[#This Row],[מספר רכב]],טבלה2[[#This Row],[ספרות בצדדים]])</f>
        <v>13</v>
      </c>
      <c r="AE562" s="1" t="str">
        <f>MID(טבלה2[[#This Row],[מספר רכב]],טבלה2[[#This Row],[ספרות בצדדים]]+1,טבלה2[[#This Row],[ספרות באמצע]])</f>
        <v>892</v>
      </c>
      <c r="AF562" s="1" t="str">
        <f>MID(טבלה2[[#This Row],[מספר רכב]],1,טבלה2[[#This Row],[ספרות בצדדים]])</f>
        <v>83</v>
      </c>
      <c r="AG562" s="1" t="str">
        <f>CONCATENATE(טבלה2[[#This Row],[חלק שמאלי]],"-",טבלה2[[#This Row],[אמצע]],"-",טבלה2[[#This Row],[חלק ימני]])</f>
        <v>83-892-13</v>
      </c>
      <c r="AH562">
        <f>IF(טבלה2[[#This Row],[מספר ספרות]]=7,3,2)</f>
        <v>3</v>
      </c>
      <c r="AI562">
        <f>IF(טבלה2[[#This Row],[מספר ספרות]]=7,2,3)</f>
        <v>2</v>
      </c>
    </row>
    <row r="563" spans="17:35" x14ac:dyDescent="0.25">
      <c r="Q563">
        <v>7601014</v>
      </c>
      <c r="R563">
        <v>413</v>
      </c>
      <c r="S563" t="s">
        <v>123</v>
      </c>
      <c r="T563" t="s">
        <v>124</v>
      </c>
      <c r="U563" t="s">
        <v>125</v>
      </c>
      <c r="W563">
        <v>2006</v>
      </c>
      <c r="X563" s="1">
        <f>2025-טבלה2[[#This Row],[שנת יצור]]</f>
        <v>19</v>
      </c>
      <c r="Y563" s="39">
        <v>45525</v>
      </c>
      <c r="Z563" s="39">
        <v>45931</v>
      </c>
      <c r="AA563" t="s">
        <v>119</v>
      </c>
      <c r="AB563" t="s">
        <v>127</v>
      </c>
      <c r="AC563" s="1">
        <f>LEN(טבלה2[[#This Row],[מספר רכב]])</f>
        <v>7</v>
      </c>
      <c r="AD563" s="1" t="str">
        <f>RIGHT(טבלה2[[#This Row],[מספר רכב]],טבלה2[[#This Row],[ספרות בצדדים]])</f>
        <v>14</v>
      </c>
      <c r="AE563" s="1" t="str">
        <f>MID(טבלה2[[#This Row],[מספר רכב]],טבלה2[[#This Row],[ספרות בצדדים]]+1,טבלה2[[#This Row],[ספרות באמצע]])</f>
        <v>010</v>
      </c>
      <c r="AF563" s="1" t="str">
        <f>MID(טבלה2[[#This Row],[מספר רכב]],1,טבלה2[[#This Row],[ספרות בצדדים]])</f>
        <v>76</v>
      </c>
      <c r="AG563" s="1" t="str">
        <f>CONCATENATE(טבלה2[[#This Row],[חלק שמאלי]],"-",טבלה2[[#This Row],[אמצע]],"-",טבלה2[[#This Row],[חלק ימני]])</f>
        <v>76-010-14</v>
      </c>
      <c r="AH563">
        <f>IF(טבלה2[[#This Row],[מספר ספרות]]=7,3,2)</f>
        <v>3</v>
      </c>
      <c r="AI563">
        <f>IF(טבלה2[[#This Row],[מספר ספרות]]=7,2,3)</f>
        <v>2</v>
      </c>
    </row>
    <row r="564" spans="17:35" x14ac:dyDescent="0.25">
      <c r="Q564">
        <v>7948562</v>
      </c>
      <c r="R564">
        <v>588</v>
      </c>
      <c r="S564" t="s">
        <v>111</v>
      </c>
      <c r="T564" t="s">
        <v>112</v>
      </c>
      <c r="U564" t="s">
        <v>113</v>
      </c>
      <c r="V564">
        <v>15</v>
      </c>
      <c r="W564">
        <v>2007</v>
      </c>
      <c r="X564" s="1">
        <f>2025-טבלה2[[#This Row],[שנת יצור]]</f>
        <v>18</v>
      </c>
      <c r="Y564" s="39">
        <v>45744</v>
      </c>
      <c r="Z564" s="39">
        <v>46106</v>
      </c>
      <c r="AA564" t="s">
        <v>120</v>
      </c>
      <c r="AB564" t="s">
        <v>117</v>
      </c>
      <c r="AC564" s="1">
        <f>LEN(טבלה2[[#This Row],[מספר רכב]])</f>
        <v>7</v>
      </c>
      <c r="AD564" s="1" t="str">
        <f>RIGHT(טבלה2[[#This Row],[מספר רכב]],טבלה2[[#This Row],[ספרות בצדדים]])</f>
        <v>62</v>
      </c>
      <c r="AE564" s="1" t="str">
        <f>MID(טבלה2[[#This Row],[מספר רכב]],טבלה2[[#This Row],[ספרות בצדדים]]+1,טבלה2[[#This Row],[ספרות באמצע]])</f>
        <v>485</v>
      </c>
      <c r="AF564" s="1" t="str">
        <f>MID(טבלה2[[#This Row],[מספר רכב]],1,טבלה2[[#This Row],[ספרות בצדדים]])</f>
        <v>79</v>
      </c>
      <c r="AG564" s="1" t="str">
        <f>CONCATENATE(טבלה2[[#This Row],[חלק שמאלי]],"-",טבלה2[[#This Row],[אמצע]],"-",טבלה2[[#This Row],[חלק ימני]])</f>
        <v>79-485-62</v>
      </c>
      <c r="AH564">
        <f>IF(טבלה2[[#This Row],[מספר ספרות]]=7,3,2)</f>
        <v>3</v>
      </c>
      <c r="AI564">
        <f>IF(טבלה2[[#This Row],[מספר ספרות]]=7,2,3)</f>
        <v>2</v>
      </c>
    </row>
    <row r="565" spans="17:35" x14ac:dyDescent="0.25">
      <c r="Q565">
        <v>5391756</v>
      </c>
      <c r="R565">
        <v>481</v>
      </c>
      <c r="S565" t="s">
        <v>165</v>
      </c>
      <c r="T565" t="s">
        <v>566</v>
      </c>
      <c r="U565" t="s">
        <v>125</v>
      </c>
      <c r="W565">
        <v>2004</v>
      </c>
      <c r="X565" s="1">
        <f>2025-טבלה2[[#This Row],[שנת יצור]]</f>
        <v>21</v>
      </c>
      <c r="Y565" s="39">
        <v>45363</v>
      </c>
      <c r="Z565" s="39">
        <v>45625</v>
      </c>
      <c r="AA565" t="s">
        <v>184</v>
      </c>
      <c r="AB565" t="s">
        <v>230</v>
      </c>
      <c r="AC565" s="1">
        <f>LEN(טבלה2[[#This Row],[מספר רכב]])</f>
        <v>7</v>
      </c>
      <c r="AD565" s="1" t="str">
        <f>RIGHT(טבלה2[[#This Row],[מספר רכב]],טבלה2[[#This Row],[ספרות בצדדים]])</f>
        <v>56</v>
      </c>
      <c r="AE565" s="1" t="str">
        <f>MID(טבלה2[[#This Row],[מספר רכב]],טבלה2[[#This Row],[ספרות בצדדים]]+1,טבלה2[[#This Row],[ספרות באמצע]])</f>
        <v>917</v>
      </c>
      <c r="AF565" s="1" t="str">
        <f>MID(טבלה2[[#This Row],[מספר רכב]],1,טבלה2[[#This Row],[ספרות בצדדים]])</f>
        <v>53</v>
      </c>
      <c r="AG565" s="1" t="str">
        <f>CONCATENATE(טבלה2[[#This Row],[חלק שמאלי]],"-",טבלה2[[#This Row],[אמצע]],"-",טבלה2[[#This Row],[חלק ימני]])</f>
        <v>53-917-56</v>
      </c>
      <c r="AH565">
        <f>IF(טבלה2[[#This Row],[מספר ספרות]]=7,3,2)</f>
        <v>3</v>
      </c>
      <c r="AI565">
        <f>IF(טבלה2[[#This Row],[מספר ספרות]]=7,2,3)</f>
        <v>2</v>
      </c>
    </row>
    <row r="566" spans="17:35" x14ac:dyDescent="0.25">
      <c r="Q566">
        <v>7481563</v>
      </c>
      <c r="R566">
        <v>413</v>
      </c>
      <c r="S566" t="s">
        <v>123</v>
      </c>
      <c r="T566" t="s">
        <v>159</v>
      </c>
      <c r="U566" t="s">
        <v>158</v>
      </c>
      <c r="V566">
        <v>15</v>
      </c>
      <c r="W566">
        <v>2008</v>
      </c>
      <c r="X566" s="1">
        <f>2025-טבלה2[[#This Row],[שנת יצור]]</f>
        <v>17</v>
      </c>
      <c r="Y566" s="39">
        <v>45519</v>
      </c>
      <c r="Z566" s="39">
        <v>45832</v>
      </c>
      <c r="AA566" t="s">
        <v>133</v>
      </c>
      <c r="AB566" t="s">
        <v>127</v>
      </c>
      <c r="AC566" s="1">
        <f>LEN(טבלה2[[#This Row],[מספר רכב]])</f>
        <v>7</v>
      </c>
      <c r="AD566" s="1" t="str">
        <f>RIGHT(טבלה2[[#This Row],[מספר רכב]],טבלה2[[#This Row],[ספרות בצדדים]])</f>
        <v>63</v>
      </c>
      <c r="AE566" s="1" t="str">
        <f>MID(טבלה2[[#This Row],[מספר רכב]],טבלה2[[#This Row],[ספרות בצדדים]]+1,טבלה2[[#This Row],[ספרות באמצע]])</f>
        <v>815</v>
      </c>
      <c r="AF566" s="1" t="str">
        <f>MID(טבלה2[[#This Row],[מספר רכב]],1,טבלה2[[#This Row],[ספרות בצדדים]])</f>
        <v>74</v>
      </c>
      <c r="AG566" s="1" t="str">
        <f>CONCATENATE(טבלה2[[#This Row],[חלק שמאלי]],"-",טבלה2[[#This Row],[אמצע]],"-",טבלה2[[#This Row],[חלק ימני]])</f>
        <v>74-815-63</v>
      </c>
      <c r="AH566">
        <f>IF(טבלה2[[#This Row],[מספר ספרות]]=7,3,2)</f>
        <v>3</v>
      </c>
      <c r="AI566">
        <f>IF(טבלה2[[#This Row],[מספר ספרות]]=7,2,3)</f>
        <v>2</v>
      </c>
    </row>
    <row r="567" spans="17:35" x14ac:dyDescent="0.25">
      <c r="Q567">
        <v>5212214</v>
      </c>
      <c r="R567">
        <v>114</v>
      </c>
      <c r="S567" t="s">
        <v>176</v>
      </c>
      <c r="T567">
        <v>211.054</v>
      </c>
      <c r="U567" t="s">
        <v>177</v>
      </c>
      <c r="W567">
        <v>2006</v>
      </c>
      <c r="X567" s="1">
        <f>2025-טבלה2[[#This Row],[שנת יצור]]</f>
        <v>19</v>
      </c>
      <c r="Y567" s="39">
        <v>45574</v>
      </c>
      <c r="Z567" s="39">
        <v>45896</v>
      </c>
      <c r="AA567" t="s">
        <v>248</v>
      </c>
      <c r="AB567" t="s">
        <v>267</v>
      </c>
      <c r="AC567" s="1">
        <f>LEN(טבלה2[[#This Row],[מספר רכב]])</f>
        <v>7</v>
      </c>
      <c r="AD567" s="1" t="str">
        <f>RIGHT(טבלה2[[#This Row],[מספר רכב]],טבלה2[[#This Row],[ספרות בצדדים]])</f>
        <v>14</v>
      </c>
      <c r="AE567" s="1" t="str">
        <f>MID(טבלה2[[#This Row],[מספר רכב]],טבלה2[[#This Row],[ספרות בצדדים]]+1,טבלה2[[#This Row],[ספרות באמצע]])</f>
        <v>122</v>
      </c>
      <c r="AF567" s="1" t="str">
        <f>MID(טבלה2[[#This Row],[מספר רכב]],1,טבלה2[[#This Row],[ספרות בצדדים]])</f>
        <v>52</v>
      </c>
      <c r="AG567" s="1" t="str">
        <f>CONCATENATE(טבלה2[[#This Row],[חלק שמאלי]],"-",טבלה2[[#This Row],[אמצע]],"-",טבלה2[[#This Row],[חלק ימני]])</f>
        <v>52-122-14</v>
      </c>
      <c r="AH567">
        <f>IF(טבלה2[[#This Row],[מספר ספרות]]=7,3,2)</f>
        <v>3</v>
      </c>
      <c r="AI567">
        <f>IF(טבלה2[[#This Row],[מספר ספרות]]=7,2,3)</f>
        <v>2</v>
      </c>
    </row>
    <row r="568" spans="17:35" x14ac:dyDescent="0.25">
      <c r="Q568">
        <v>50765202</v>
      </c>
      <c r="R568">
        <v>885</v>
      </c>
      <c r="S568" t="s">
        <v>239</v>
      </c>
      <c r="T568" t="s">
        <v>567</v>
      </c>
      <c r="U568" t="s">
        <v>151</v>
      </c>
      <c r="V568">
        <v>14</v>
      </c>
      <c r="W568">
        <v>2021</v>
      </c>
      <c r="X568" s="1">
        <f>2025-טבלה2[[#This Row],[שנת יצור]]</f>
        <v>4</v>
      </c>
      <c r="Y568" s="39">
        <v>45781</v>
      </c>
      <c r="Z568" s="39">
        <v>46173</v>
      </c>
      <c r="AA568" t="s">
        <v>119</v>
      </c>
      <c r="AB568" t="s">
        <v>368</v>
      </c>
      <c r="AC568" s="1">
        <f>LEN(טבלה2[[#This Row],[מספר רכב]])</f>
        <v>8</v>
      </c>
      <c r="AD568" s="1" t="str">
        <f>RIGHT(טבלה2[[#This Row],[מספר רכב]],טבלה2[[#This Row],[ספרות בצדדים]])</f>
        <v>202</v>
      </c>
      <c r="AE568" s="1" t="str">
        <f>MID(טבלה2[[#This Row],[מספר רכב]],טבלה2[[#This Row],[ספרות בצדדים]]+1,טבלה2[[#This Row],[ספרות באמצע]])</f>
        <v>65</v>
      </c>
      <c r="AF568" s="1" t="str">
        <f>MID(טבלה2[[#This Row],[מספר רכב]],1,טבלה2[[#This Row],[ספרות בצדדים]])</f>
        <v>507</v>
      </c>
      <c r="AG568" s="1" t="str">
        <f>CONCATENATE(טבלה2[[#This Row],[חלק שמאלי]],"-",טבלה2[[#This Row],[אמצע]],"-",טבלה2[[#This Row],[חלק ימני]])</f>
        <v>507-65-202</v>
      </c>
      <c r="AH568">
        <f>IF(טבלה2[[#This Row],[מספר ספרות]]=7,3,2)</f>
        <v>2</v>
      </c>
      <c r="AI568">
        <f>IF(טבלה2[[#This Row],[מספר ספרות]]=7,2,3)</f>
        <v>3</v>
      </c>
    </row>
    <row r="569" spans="17:35" x14ac:dyDescent="0.25">
      <c r="Q569">
        <v>52956102</v>
      </c>
      <c r="R569">
        <v>404</v>
      </c>
      <c r="S569" t="s">
        <v>417</v>
      </c>
      <c r="T569" t="s">
        <v>568</v>
      </c>
      <c r="U569" t="s">
        <v>569</v>
      </c>
      <c r="V569">
        <v>5</v>
      </c>
      <c r="W569">
        <v>2021</v>
      </c>
      <c r="X569" s="1">
        <f>2025-טבלה2[[#This Row],[שנת יצור]]</f>
        <v>4</v>
      </c>
      <c r="Y569" s="39">
        <v>45781</v>
      </c>
      <c r="Z569" s="39">
        <v>46153</v>
      </c>
      <c r="AA569" t="s">
        <v>119</v>
      </c>
      <c r="AB569" t="s">
        <v>570</v>
      </c>
      <c r="AC569" s="1">
        <f>LEN(טבלה2[[#This Row],[מספר רכב]])</f>
        <v>8</v>
      </c>
      <c r="AD569" s="1" t="str">
        <f>RIGHT(טבלה2[[#This Row],[מספר רכב]],טבלה2[[#This Row],[ספרות בצדדים]])</f>
        <v>102</v>
      </c>
      <c r="AE569" s="1" t="str">
        <f>MID(טבלה2[[#This Row],[מספר רכב]],טבלה2[[#This Row],[ספרות בצדדים]]+1,טבלה2[[#This Row],[ספרות באמצע]])</f>
        <v>56</v>
      </c>
      <c r="AF569" s="1" t="str">
        <f>MID(טבלה2[[#This Row],[מספר רכב]],1,טבלה2[[#This Row],[ספרות בצדדים]])</f>
        <v>529</v>
      </c>
      <c r="AG569" s="1" t="str">
        <f>CONCATENATE(טבלה2[[#This Row],[חלק שמאלי]],"-",טבלה2[[#This Row],[אמצע]],"-",טבלה2[[#This Row],[חלק ימני]])</f>
        <v>529-56-102</v>
      </c>
      <c r="AH569">
        <f>IF(טבלה2[[#This Row],[מספר ספרות]]=7,3,2)</f>
        <v>2</v>
      </c>
      <c r="AI569">
        <f>IF(טבלה2[[#This Row],[מספר ספרות]]=7,2,3)</f>
        <v>3</v>
      </c>
    </row>
    <row r="570" spans="17:35" x14ac:dyDescent="0.25">
      <c r="Q570">
        <v>2939156</v>
      </c>
      <c r="R570">
        <v>839</v>
      </c>
      <c r="S570" t="s">
        <v>244</v>
      </c>
      <c r="T570" t="s">
        <v>245</v>
      </c>
      <c r="U570" t="s">
        <v>125</v>
      </c>
      <c r="W570">
        <v>2004</v>
      </c>
      <c r="X570" s="1">
        <f>2025-טבלה2[[#This Row],[שנת יצור]]</f>
        <v>21</v>
      </c>
      <c r="Y570" s="39">
        <v>45707</v>
      </c>
      <c r="Z570" s="39">
        <v>45882</v>
      </c>
      <c r="AA570" t="s">
        <v>119</v>
      </c>
      <c r="AB570" t="s">
        <v>127</v>
      </c>
      <c r="AC570" s="1">
        <f>LEN(טבלה2[[#This Row],[מספר רכב]])</f>
        <v>7</v>
      </c>
      <c r="AD570" s="1" t="str">
        <f>RIGHT(טבלה2[[#This Row],[מספר רכב]],טבלה2[[#This Row],[ספרות בצדדים]])</f>
        <v>56</v>
      </c>
      <c r="AE570" s="1" t="str">
        <f>MID(טבלה2[[#This Row],[מספר רכב]],טבלה2[[#This Row],[ספרות בצדדים]]+1,טבלה2[[#This Row],[ספרות באמצע]])</f>
        <v>391</v>
      </c>
      <c r="AF570" s="1" t="str">
        <f>MID(טבלה2[[#This Row],[מספר רכב]],1,טבלה2[[#This Row],[ספרות בצדדים]])</f>
        <v>29</v>
      </c>
      <c r="AG570" s="1" t="str">
        <f>CONCATENATE(טבלה2[[#This Row],[חלק שמאלי]],"-",טבלה2[[#This Row],[אמצע]],"-",טבלה2[[#This Row],[חלק ימני]])</f>
        <v>29-391-56</v>
      </c>
      <c r="AH570">
        <f>IF(טבלה2[[#This Row],[מספר ספרות]]=7,3,2)</f>
        <v>3</v>
      </c>
      <c r="AI570">
        <f>IF(טבלה2[[#This Row],[מספר ספרות]]=7,2,3)</f>
        <v>2</v>
      </c>
    </row>
    <row r="571" spans="17:35" x14ac:dyDescent="0.25">
      <c r="Q571">
        <v>6664914</v>
      </c>
      <c r="R571">
        <v>588</v>
      </c>
      <c r="S571" t="s">
        <v>111</v>
      </c>
      <c r="T571" t="s">
        <v>112</v>
      </c>
      <c r="U571" t="s">
        <v>113</v>
      </c>
      <c r="W571">
        <v>2006</v>
      </c>
      <c r="X571" s="1">
        <f>2025-טבלה2[[#This Row],[שנת יצור]]</f>
        <v>19</v>
      </c>
      <c r="Y571" s="39">
        <v>45239</v>
      </c>
      <c r="Z571" s="39">
        <v>45581</v>
      </c>
      <c r="AA571" t="s">
        <v>118</v>
      </c>
      <c r="AB571" t="s">
        <v>115</v>
      </c>
      <c r="AC571" s="1">
        <f>LEN(טבלה2[[#This Row],[מספר רכב]])</f>
        <v>7</v>
      </c>
      <c r="AD571" s="1" t="str">
        <f>RIGHT(טבלה2[[#This Row],[מספר רכב]],טבלה2[[#This Row],[ספרות בצדדים]])</f>
        <v>14</v>
      </c>
      <c r="AE571" s="1" t="str">
        <f>MID(טבלה2[[#This Row],[מספר רכב]],טבלה2[[#This Row],[ספרות בצדדים]]+1,טבלה2[[#This Row],[ספרות באמצע]])</f>
        <v>649</v>
      </c>
      <c r="AF571" s="1" t="str">
        <f>MID(טבלה2[[#This Row],[מספר רכב]],1,טבלה2[[#This Row],[ספרות בצדדים]])</f>
        <v>66</v>
      </c>
      <c r="AG571" s="1" t="str">
        <f>CONCATENATE(טבלה2[[#This Row],[חלק שמאלי]],"-",טבלה2[[#This Row],[אמצע]],"-",טבלה2[[#This Row],[חלק ימני]])</f>
        <v>66-649-14</v>
      </c>
      <c r="AH571">
        <f>IF(טבלה2[[#This Row],[מספר ספרות]]=7,3,2)</f>
        <v>3</v>
      </c>
      <c r="AI571">
        <f>IF(טבלה2[[#This Row],[מספר ספרות]]=7,2,3)</f>
        <v>2</v>
      </c>
    </row>
    <row r="572" spans="17:35" x14ac:dyDescent="0.25">
      <c r="Q572">
        <v>4830314</v>
      </c>
      <c r="R572">
        <v>588</v>
      </c>
      <c r="S572" t="s">
        <v>111</v>
      </c>
      <c r="T572" t="s">
        <v>112</v>
      </c>
      <c r="U572" t="s">
        <v>113</v>
      </c>
      <c r="W572">
        <v>2006</v>
      </c>
      <c r="X572" s="1">
        <f>2025-טבלה2[[#This Row],[שנת יצור]]</f>
        <v>19</v>
      </c>
      <c r="Y572" s="39">
        <v>45563</v>
      </c>
      <c r="Z572" s="39">
        <v>45862</v>
      </c>
      <c r="AA572" t="s">
        <v>116</v>
      </c>
      <c r="AB572" t="s">
        <v>115</v>
      </c>
      <c r="AC572" s="1">
        <f>LEN(טבלה2[[#This Row],[מספר רכב]])</f>
        <v>7</v>
      </c>
      <c r="AD572" s="1" t="str">
        <f>RIGHT(טבלה2[[#This Row],[מספר רכב]],טבלה2[[#This Row],[ספרות בצדדים]])</f>
        <v>14</v>
      </c>
      <c r="AE572" s="1" t="str">
        <f>MID(טבלה2[[#This Row],[מספר רכב]],טבלה2[[#This Row],[ספרות בצדדים]]+1,טבלה2[[#This Row],[ספרות באמצע]])</f>
        <v>303</v>
      </c>
      <c r="AF572" s="1" t="str">
        <f>MID(טבלה2[[#This Row],[מספר רכב]],1,טבלה2[[#This Row],[ספרות בצדדים]])</f>
        <v>48</v>
      </c>
      <c r="AG572" s="1" t="str">
        <f>CONCATENATE(טבלה2[[#This Row],[חלק שמאלי]],"-",טבלה2[[#This Row],[אמצע]],"-",טבלה2[[#This Row],[חלק ימני]])</f>
        <v>48-303-14</v>
      </c>
      <c r="AH572">
        <f>IF(טבלה2[[#This Row],[מספר ספרות]]=7,3,2)</f>
        <v>3</v>
      </c>
      <c r="AI572">
        <f>IF(טבלה2[[#This Row],[מספר ספרות]]=7,2,3)</f>
        <v>2</v>
      </c>
    </row>
    <row r="573" spans="17:35" x14ac:dyDescent="0.25">
      <c r="Q573">
        <v>4836314</v>
      </c>
      <c r="R573">
        <v>588</v>
      </c>
      <c r="S573" t="s">
        <v>111</v>
      </c>
      <c r="T573" t="s">
        <v>112</v>
      </c>
      <c r="U573" t="s">
        <v>113</v>
      </c>
      <c r="W573">
        <v>2006</v>
      </c>
      <c r="X573" s="1">
        <f>2025-טבלה2[[#This Row],[שנת יצור]]</f>
        <v>19</v>
      </c>
      <c r="Y573" s="39">
        <v>45784</v>
      </c>
      <c r="Z573" s="39">
        <v>45861</v>
      </c>
      <c r="AA573" t="s">
        <v>116</v>
      </c>
      <c r="AB573" t="s">
        <v>115</v>
      </c>
      <c r="AC573" s="1">
        <f>LEN(טבלה2[[#This Row],[מספר רכב]])</f>
        <v>7</v>
      </c>
      <c r="AD573" s="1" t="str">
        <f>RIGHT(טבלה2[[#This Row],[מספר רכב]],טבלה2[[#This Row],[ספרות בצדדים]])</f>
        <v>14</v>
      </c>
      <c r="AE573" s="1" t="str">
        <f>MID(טבלה2[[#This Row],[מספר רכב]],טבלה2[[#This Row],[ספרות בצדדים]]+1,טבלה2[[#This Row],[ספרות באמצע]])</f>
        <v>363</v>
      </c>
      <c r="AF573" s="1" t="str">
        <f>MID(טבלה2[[#This Row],[מספר רכב]],1,טבלה2[[#This Row],[ספרות בצדדים]])</f>
        <v>48</v>
      </c>
      <c r="AG573" s="1" t="str">
        <f>CONCATENATE(טבלה2[[#This Row],[חלק שמאלי]],"-",טבלה2[[#This Row],[אמצע]],"-",טבלה2[[#This Row],[חלק ימני]])</f>
        <v>48-363-14</v>
      </c>
      <c r="AH573">
        <f>IF(טבלה2[[#This Row],[מספר ספרות]]=7,3,2)</f>
        <v>3</v>
      </c>
      <c r="AI573">
        <f>IF(טבלה2[[#This Row],[מספר ספרות]]=7,2,3)</f>
        <v>2</v>
      </c>
    </row>
    <row r="574" spans="17:35" x14ac:dyDescent="0.25">
      <c r="Q574">
        <v>8993063</v>
      </c>
      <c r="R574">
        <v>845</v>
      </c>
      <c r="S574" t="s">
        <v>226</v>
      </c>
      <c r="T574" t="s">
        <v>247</v>
      </c>
      <c r="U574" t="s">
        <v>183</v>
      </c>
      <c r="W574">
        <v>2008</v>
      </c>
      <c r="X574" s="1">
        <f>2025-טבלה2[[#This Row],[שנת יצור]]</f>
        <v>17</v>
      </c>
      <c r="Y574" s="39">
        <v>45482</v>
      </c>
      <c r="Z574" s="39">
        <v>45853</v>
      </c>
      <c r="AA574" t="s">
        <v>119</v>
      </c>
      <c r="AB574" t="s">
        <v>230</v>
      </c>
      <c r="AC574" s="1">
        <f>LEN(טבלה2[[#This Row],[מספר רכב]])</f>
        <v>7</v>
      </c>
      <c r="AD574" s="1" t="str">
        <f>RIGHT(טבלה2[[#This Row],[מספר רכב]],טבלה2[[#This Row],[ספרות בצדדים]])</f>
        <v>63</v>
      </c>
      <c r="AE574" s="1" t="str">
        <f>MID(טבלה2[[#This Row],[מספר רכב]],טבלה2[[#This Row],[ספרות בצדדים]]+1,טבלה2[[#This Row],[ספרות באמצע]])</f>
        <v>930</v>
      </c>
      <c r="AF574" s="1" t="str">
        <f>MID(טבלה2[[#This Row],[מספר רכב]],1,טבלה2[[#This Row],[ספרות בצדדים]])</f>
        <v>89</v>
      </c>
      <c r="AG574" s="1" t="str">
        <f>CONCATENATE(טבלה2[[#This Row],[חלק שמאלי]],"-",טבלה2[[#This Row],[אמצע]],"-",טבלה2[[#This Row],[חלק ימני]])</f>
        <v>89-930-63</v>
      </c>
      <c r="AH574">
        <f>IF(טבלה2[[#This Row],[מספר ספרות]]=7,3,2)</f>
        <v>3</v>
      </c>
      <c r="AI574">
        <f>IF(טבלה2[[#This Row],[מספר ספרות]]=7,2,3)</f>
        <v>2</v>
      </c>
    </row>
    <row r="575" spans="17:35" x14ac:dyDescent="0.25">
      <c r="Q575">
        <v>33845802</v>
      </c>
      <c r="R575">
        <v>299</v>
      </c>
      <c r="S575" t="s">
        <v>374</v>
      </c>
      <c r="T575" t="s">
        <v>571</v>
      </c>
      <c r="U575" t="s">
        <v>572</v>
      </c>
      <c r="V575">
        <v>14</v>
      </c>
      <c r="W575">
        <v>2021</v>
      </c>
      <c r="X575" s="1">
        <f>2025-טבלה2[[#This Row],[שנת יצור]]</f>
        <v>4</v>
      </c>
      <c r="Y575" s="39">
        <v>45781</v>
      </c>
      <c r="Z575" s="39">
        <v>46146</v>
      </c>
      <c r="AA575" t="s">
        <v>184</v>
      </c>
      <c r="AB575" t="s">
        <v>564</v>
      </c>
      <c r="AC575" s="1">
        <f>LEN(טבלה2[[#This Row],[מספר רכב]])</f>
        <v>8</v>
      </c>
      <c r="AD575" s="1" t="str">
        <f>RIGHT(טבלה2[[#This Row],[מספר רכב]],טבלה2[[#This Row],[ספרות בצדדים]])</f>
        <v>802</v>
      </c>
      <c r="AE575" s="1" t="str">
        <f>MID(טבלה2[[#This Row],[מספר רכב]],טבלה2[[#This Row],[ספרות בצדדים]]+1,טבלה2[[#This Row],[ספרות באמצע]])</f>
        <v>45</v>
      </c>
      <c r="AF575" s="1" t="str">
        <f>MID(טבלה2[[#This Row],[מספר רכב]],1,טבלה2[[#This Row],[ספרות בצדדים]])</f>
        <v>338</v>
      </c>
      <c r="AG575" s="1" t="str">
        <f>CONCATENATE(טבלה2[[#This Row],[חלק שמאלי]],"-",טבלה2[[#This Row],[אמצע]],"-",טבלה2[[#This Row],[חלק ימני]])</f>
        <v>338-45-802</v>
      </c>
      <c r="AH575">
        <f>IF(טבלה2[[#This Row],[מספר ספרות]]=7,3,2)</f>
        <v>2</v>
      </c>
      <c r="AI575">
        <f>IF(טבלה2[[#This Row],[מספר ספרות]]=7,2,3)</f>
        <v>3</v>
      </c>
    </row>
    <row r="576" spans="17:35" x14ac:dyDescent="0.25">
      <c r="Q576">
        <v>8313960</v>
      </c>
      <c r="R576">
        <v>683</v>
      </c>
      <c r="S576" t="s">
        <v>192</v>
      </c>
      <c r="T576" t="s">
        <v>272</v>
      </c>
      <c r="U576" t="s">
        <v>573</v>
      </c>
      <c r="W576">
        <v>2007</v>
      </c>
      <c r="X576" s="1">
        <f>2025-טבלה2[[#This Row],[שנת יצור]]</f>
        <v>18</v>
      </c>
      <c r="Y576" s="39">
        <v>45552</v>
      </c>
      <c r="Z576" s="39">
        <v>45904</v>
      </c>
      <c r="AA576" t="s">
        <v>119</v>
      </c>
      <c r="AB576" t="s">
        <v>574</v>
      </c>
      <c r="AC576" s="1">
        <f>LEN(טבלה2[[#This Row],[מספר רכב]])</f>
        <v>7</v>
      </c>
      <c r="AD576" s="1" t="str">
        <f>RIGHT(טבלה2[[#This Row],[מספר רכב]],טבלה2[[#This Row],[ספרות בצדדים]])</f>
        <v>60</v>
      </c>
      <c r="AE576" s="1" t="str">
        <f>MID(טבלה2[[#This Row],[מספר רכב]],טבלה2[[#This Row],[ספרות בצדדים]]+1,טבלה2[[#This Row],[ספרות באמצע]])</f>
        <v>139</v>
      </c>
      <c r="AF576" s="1" t="str">
        <f>MID(טבלה2[[#This Row],[מספר רכב]],1,טבלה2[[#This Row],[ספרות בצדדים]])</f>
        <v>83</v>
      </c>
      <c r="AG576" s="1" t="str">
        <f>CONCATENATE(טבלה2[[#This Row],[חלק שמאלי]],"-",טבלה2[[#This Row],[אמצע]],"-",טבלה2[[#This Row],[חלק ימני]])</f>
        <v>83-139-60</v>
      </c>
      <c r="AH576">
        <f>IF(טבלה2[[#This Row],[מספר ספרות]]=7,3,2)</f>
        <v>3</v>
      </c>
      <c r="AI576">
        <f>IF(טבלה2[[#This Row],[מספר ספרות]]=7,2,3)</f>
        <v>2</v>
      </c>
    </row>
    <row r="577" spans="17:35" x14ac:dyDescent="0.25">
      <c r="Q577">
        <v>1582066</v>
      </c>
      <c r="R577">
        <v>734</v>
      </c>
      <c r="S577" t="s">
        <v>139</v>
      </c>
      <c r="T577" t="s">
        <v>207</v>
      </c>
      <c r="U577" t="s">
        <v>208</v>
      </c>
      <c r="W577">
        <v>2008</v>
      </c>
      <c r="X577" s="1">
        <f>2025-טבלה2[[#This Row],[שנת יצור]]</f>
        <v>17</v>
      </c>
      <c r="Y577" s="39">
        <v>45725</v>
      </c>
      <c r="Z577" s="39">
        <v>46043</v>
      </c>
      <c r="AA577" t="s">
        <v>116</v>
      </c>
      <c r="AB577" t="s">
        <v>141</v>
      </c>
      <c r="AC577" s="1">
        <f>LEN(טבלה2[[#This Row],[מספר רכב]])</f>
        <v>7</v>
      </c>
      <c r="AD577" s="1" t="str">
        <f>RIGHT(טבלה2[[#This Row],[מספר רכב]],טבלה2[[#This Row],[ספרות בצדדים]])</f>
        <v>66</v>
      </c>
      <c r="AE577" s="1" t="str">
        <f>MID(טבלה2[[#This Row],[מספר רכב]],טבלה2[[#This Row],[ספרות בצדדים]]+1,טבלה2[[#This Row],[ספרות באמצע]])</f>
        <v>820</v>
      </c>
      <c r="AF577" s="1" t="str">
        <f>MID(טבלה2[[#This Row],[מספר רכב]],1,טבלה2[[#This Row],[ספרות בצדדים]])</f>
        <v>15</v>
      </c>
      <c r="AG577" s="1" t="str">
        <f>CONCATENATE(טבלה2[[#This Row],[חלק שמאלי]],"-",טבלה2[[#This Row],[אמצע]],"-",טבלה2[[#This Row],[חלק ימני]])</f>
        <v>15-820-66</v>
      </c>
      <c r="AH577">
        <f>IF(טבלה2[[#This Row],[מספר ספרות]]=7,3,2)</f>
        <v>3</v>
      </c>
      <c r="AI577">
        <f>IF(טבלה2[[#This Row],[מספר ספרות]]=7,2,3)</f>
        <v>2</v>
      </c>
    </row>
    <row r="578" spans="17:35" x14ac:dyDescent="0.25">
      <c r="Q578">
        <v>3813413</v>
      </c>
      <c r="R578">
        <v>588</v>
      </c>
      <c r="S578" t="s">
        <v>111</v>
      </c>
      <c r="T578" t="s">
        <v>112</v>
      </c>
      <c r="U578" t="s">
        <v>113</v>
      </c>
      <c r="W578">
        <v>2006</v>
      </c>
      <c r="X578" s="1">
        <f>2025-טבלה2[[#This Row],[שנת יצור]]</f>
        <v>19</v>
      </c>
      <c r="Y578" s="39">
        <v>45646</v>
      </c>
      <c r="Z578" s="39">
        <v>46015</v>
      </c>
      <c r="AA578" t="s">
        <v>190</v>
      </c>
      <c r="AB578" t="s">
        <v>115</v>
      </c>
      <c r="AC578" s="1">
        <f>LEN(טבלה2[[#This Row],[מספר רכב]])</f>
        <v>7</v>
      </c>
      <c r="AD578" s="1" t="str">
        <f>RIGHT(טבלה2[[#This Row],[מספר רכב]],טבלה2[[#This Row],[ספרות בצדדים]])</f>
        <v>13</v>
      </c>
      <c r="AE578" s="1" t="str">
        <f>MID(טבלה2[[#This Row],[מספר רכב]],טבלה2[[#This Row],[ספרות בצדדים]]+1,טבלה2[[#This Row],[ספרות באמצע]])</f>
        <v>134</v>
      </c>
      <c r="AF578" s="1" t="str">
        <f>MID(טבלה2[[#This Row],[מספר רכב]],1,טבלה2[[#This Row],[ספרות בצדדים]])</f>
        <v>38</v>
      </c>
      <c r="AG578" s="1" t="str">
        <f>CONCATENATE(טבלה2[[#This Row],[חלק שמאלי]],"-",טבלה2[[#This Row],[אמצע]],"-",טבלה2[[#This Row],[חלק ימני]])</f>
        <v>38-134-13</v>
      </c>
      <c r="AH578">
        <f>IF(טבלה2[[#This Row],[מספר ספרות]]=7,3,2)</f>
        <v>3</v>
      </c>
      <c r="AI578">
        <f>IF(טבלה2[[#This Row],[מספר ספרות]]=7,2,3)</f>
        <v>2</v>
      </c>
    </row>
    <row r="579" spans="17:35" x14ac:dyDescent="0.25">
      <c r="Q579">
        <v>4616914</v>
      </c>
      <c r="R579">
        <v>588</v>
      </c>
      <c r="S579" t="s">
        <v>111</v>
      </c>
      <c r="T579" t="s">
        <v>112</v>
      </c>
      <c r="U579" t="s">
        <v>113</v>
      </c>
      <c r="W579">
        <v>2006</v>
      </c>
      <c r="X579" s="1">
        <f>2025-טבלה2[[#This Row],[שנת יצור]]</f>
        <v>19</v>
      </c>
      <c r="Y579" s="39">
        <v>45112</v>
      </c>
      <c r="Z579" s="39">
        <v>45471</v>
      </c>
      <c r="AA579" t="s">
        <v>116</v>
      </c>
      <c r="AB579" t="s">
        <v>115</v>
      </c>
      <c r="AC579" s="1">
        <f>LEN(טבלה2[[#This Row],[מספר רכב]])</f>
        <v>7</v>
      </c>
      <c r="AD579" s="1" t="str">
        <f>RIGHT(טבלה2[[#This Row],[מספר רכב]],טבלה2[[#This Row],[ספרות בצדדים]])</f>
        <v>14</v>
      </c>
      <c r="AE579" s="1" t="str">
        <f>MID(טבלה2[[#This Row],[מספר רכב]],טבלה2[[#This Row],[ספרות בצדדים]]+1,טבלה2[[#This Row],[ספרות באמצע]])</f>
        <v>169</v>
      </c>
      <c r="AF579" s="1" t="str">
        <f>MID(טבלה2[[#This Row],[מספר רכב]],1,טבלה2[[#This Row],[ספרות בצדדים]])</f>
        <v>46</v>
      </c>
      <c r="AG579" s="1" t="str">
        <f>CONCATENATE(טבלה2[[#This Row],[חלק שמאלי]],"-",טבלה2[[#This Row],[אמצע]],"-",טבלה2[[#This Row],[חלק ימני]])</f>
        <v>46-169-14</v>
      </c>
      <c r="AH579">
        <f>IF(טבלה2[[#This Row],[מספר ספרות]]=7,3,2)</f>
        <v>3</v>
      </c>
      <c r="AI579">
        <f>IF(טבלה2[[#This Row],[מספר ספרות]]=7,2,3)</f>
        <v>2</v>
      </c>
    </row>
    <row r="580" spans="17:35" x14ac:dyDescent="0.25">
      <c r="Q580">
        <v>4597633</v>
      </c>
      <c r="R580">
        <v>885</v>
      </c>
      <c r="S580" t="s">
        <v>239</v>
      </c>
      <c r="T580" t="s">
        <v>365</v>
      </c>
      <c r="U580" t="s">
        <v>151</v>
      </c>
      <c r="V580">
        <v>14</v>
      </c>
      <c r="W580">
        <v>2015</v>
      </c>
      <c r="X580" s="1">
        <f>2025-טבלה2[[#This Row],[שנת יצור]]</f>
        <v>10</v>
      </c>
      <c r="Y580" s="39">
        <v>45781</v>
      </c>
      <c r="Z580" s="39">
        <v>46131</v>
      </c>
      <c r="AA580" t="s">
        <v>156</v>
      </c>
      <c r="AB580" t="s">
        <v>368</v>
      </c>
      <c r="AC580" s="1">
        <f>LEN(טבלה2[[#This Row],[מספר רכב]])</f>
        <v>7</v>
      </c>
      <c r="AD580" s="1" t="str">
        <f>RIGHT(טבלה2[[#This Row],[מספר רכב]],טבלה2[[#This Row],[ספרות בצדדים]])</f>
        <v>33</v>
      </c>
      <c r="AE580" s="1" t="str">
        <f>MID(טבלה2[[#This Row],[מספר רכב]],טבלה2[[#This Row],[ספרות בצדדים]]+1,טבלה2[[#This Row],[ספרות באמצע]])</f>
        <v>976</v>
      </c>
      <c r="AF580" s="1" t="str">
        <f>MID(טבלה2[[#This Row],[מספר רכב]],1,טבלה2[[#This Row],[ספרות בצדדים]])</f>
        <v>45</v>
      </c>
      <c r="AG580" s="1" t="str">
        <f>CONCATENATE(טבלה2[[#This Row],[חלק שמאלי]],"-",טבלה2[[#This Row],[אמצע]],"-",טבלה2[[#This Row],[חלק ימני]])</f>
        <v>45-976-33</v>
      </c>
      <c r="AH580">
        <f>IF(טבלה2[[#This Row],[מספר ספרות]]=7,3,2)</f>
        <v>3</v>
      </c>
      <c r="AI580">
        <f>IF(טבלה2[[#This Row],[מספר ספרות]]=7,2,3)</f>
        <v>2</v>
      </c>
    </row>
    <row r="581" spans="17:35" x14ac:dyDescent="0.25">
      <c r="Q581">
        <v>7117971</v>
      </c>
      <c r="R581">
        <v>734</v>
      </c>
      <c r="S581" t="s">
        <v>139</v>
      </c>
      <c r="T581" t="s">
        <v>207</v>
      </c>
      <c r="U581" t="s">
        <v>208</v>
      </c>
      <c r="V581">
        <v>15</v>
      </c>
      <c r="W581">
        <v>2011</v>
      </c>
      <c r="X581" s="1">
        <f>2025-טבלה2[[#This Row],[שנת יצור]]</f>
        <v>14</v>
      </c>
      <c r="Y581" s="39">
        <v>45652</v>
      </c>
      <c r="Z581" s="39">
        <v>45919</v>
      </c>
      <c r="AA581" t="s">
        <v>119</v>
      </c>
      <c r="AB581" t="s">
        <v>141</v>
      </c>
      <c r="AC581" s="1">
        <f>LEN(טבלה2[[#This Row],[מספר רכב]])</f>
        <v>7</v>
      </c>
      <c r="AD581" s="1" t="str">
        <f>RIGHT(טבלה2[[#This Row],[מספר רכב]],טבלה2[[#This Row],[ספרות בצדדים]])</f>
        <v>71</v>
      </c>
      <c r="AE581" s="1" t="str">
        <f>MID(טבלה2[[#This Row],[מספר רכב]],טבלה2[[#This Row],[ספרות בצדדים]]+1,טבלה2[[#This Row],[ספרות באמצע]])</f>
        <v>179</v>
      </c>
      <c r="AF581" s="1" t="str">
        <f>MID(טבלה2[[#This Row],[מספר רכב]],1,טבלה2[[#This Row],[ספרות בצדדים]])</f>
        <v>71</v>
      </c>
      <c r="AG581" s="1" t="str">
        <f>CONCATENATE(טבלה2[[#This Row],[חלק שמאלי]],"-",טבלה2[[#This Row],[אמצע]],"-",טבלה2[[#This Row],[חלק ימני]])</f>
        <v>71-179-71</v>
      </c>
      <c r="AH581">
        <f>IF(טבלה2[[#This Row],[מספר ספרות]]=7,3,2)</f>
        <v>3</v>
      </c>
      <c r="AI581">
        <f>IF(טבלה2[[#This Row],[מספר ספרות]]=7,2,3)</f>
        <v>2</v>
      </c>
    </row>
    <row r="582" spans="17:35" x14ac:dyDescent="0.25">
      <c r="Q582">
        <v>52968802</v>
      </c>
      <c r="R582">
        <v>839</v>
      </c>
      <c r="S582" t="s">
        <v>244</v>
      </c>
      <c r="T582" t="s">
        <v>349</v>
      </c>
      <c r="U582" t="s">
        <v>381</v>
      </c>
      <c r="V582">
        <v>3</v>
      </c>
      <c r="W582">
        <v>2021</v>
      </c>
      <c r="X582" s="1">
        <f>2025-טבלה2[[#This Row],[שנת יצור]]</f>
        <v>4</v>
      </c>
      <c r="Y582" s="39">
        <v>45781</v>
      </c>
      <c r="Z582" s="39">
        <v>46160</v>
      </c>
      <c r="AA582" t="s">
        <v>575</v>
      </c>
      <c r="AB582" t="s">
        <v>350</v>
      </c>
      <c r="AC582" s="1">
        <f>LEN(טבלה2[[#This Row],[מספר רכב]])</f>
        <v>8</v>
      </c>
      <c r="AD582" s="1" t="str">
        <f>RIGHT(טבלה2[[#This Row],[מספר רכב]],טבלה2[[#This Row],[ספרות בצדדים]])</f>
        <v>802</v>
      </c>
      <c r="AE582" s="1" t="str">
        <f>MID(טבלה2[[#This Row],[מספר רכב]],טבלה2[[#This Row],[ספרות בצדדים]]+1,טבלה2[[#This Row],[ספרות באמצע]])</f>
        <v>68</v>
      </c>
      <c r="AF582" s="1" t="str">
        <f>MID(טבלה2[[#This Row],[מספר רכב]],1,טבלה2[[#This Row],[ספרות בצדדים]])</f>
        <v>529</v>
      </c>
      <c r="AG582" s="1" t="str">
        <f>CONCATENATE(טבלה2[[#This Row],[חלק שמאלי]],"-",טבלה2[[#This Row],[אמצע]],"-",טבלה2[[#This Row],[חלק ימני]])</f>
        <v>529-68-802</v>
      </c>
      <c r="AH582">
        <f>IF(טבלה2[[#This Row],[מספר ספרות]]=7,3,2)</f>
        <v>2</v>
      </c>
      <c r="AI582">
        <f>IF(טבלה2[[#This Row],[מספר ספרות]]=7,2,3)</f>
        <v>3</v>
      </c>
    </row>
    <row r="583" spans="17:35" x14ac:dyDescent="0.25">
      <c r="Q583">
        <v>44383201</v>
      </c>
      <c r="R583">
        <v>672</v>
      </c>
      <c r="S583" t="s">
        <v>255</v>
      </c>
      <c r="T583" t="s">
        <v>576</v>
      </c>
      <c r="U583" t="s">
        <v>401</v>
      </c>
      <c r="V583">
        <v>11</v>
      </c>
      <c r="W583">
        <v>2018</v>
      </c>
      <c r="X583" s="1">
        <f>2025-טבלה2[[#This Row],[שנת יצור]]</f>
        <v>7</v>
      </c>
      <c r="Y583" s="39">
        <v>45781</v>
      </c>
      <c r="Z583" s="39">
        <v>46143</v>
      </c>
      <c r="AA583" t="s">
        <v>133</v>
      </c>
      <c r="AB583" t="s">
        <v>257</v>
      </c>
      <c r="AC583" s="1">
        <f>LEN(טבלה2[[#This Row],[מספר רכב]])</f>
        <v>8</v>
      </c>
      <c r="AD583" s="1" t="str">
        <f>RIGHT(טבלה2[[#This Row],[מספר רכב]],טבלה2[[#This Row],[ספרות בצדדים]])</f>
        <v>201</v>
      </c>
      <c r="AE583" s="1" t="str">
        <f>MID(טבלה2[[#This Row],[מספר רכב]],טבלה2[[#This Row],[ספרות בצדדים]]+1,טבלה2[[#This Row],[ספרות באמצע]])</f>
        <v>83</v>
      </c>
      <c r="AF583" s="1" t="str">
        <f>MID(טבלה2[[#This Row],[מספר רכב]],1,טבלה2[[#This Row],[ספרות בצדדים]])</f>
        <v>443</v>
      </c>
      <c r="AG583" s="1" t="str">
        <f>CONCATENATE(טבלה2[[#This Row],[חלק שמאלי]],"-",טבלה2[[#This Row],[אמצע]],"-",טבלה2[[#This Row],[חלק ימני]])</f>
        <v>443-83-201</v>
      </c>
      <c r="AH583">
        <f>IF(טבלה2[[#This Row],[מספר ספרות]]=7,3,2)</f>
        <v>2</v>
      </c>
      <c r="AI583">
        <f>IF(טבלה2[[#This Row],[מספר ספרות]]=7,2,3)</f>
        <v>3</v>
      </c>
    </row>
    <row r="584" spans="17:35" x14ac:dyDescent="0.25">
      <c r="Q584">
        <v>52957002</v>
      </c>
      <c r="R584">
        <v>404</v>
      </c>
      <c r="S584" t="s">
        <v>417</v>
      </c>
      <c r="T584" t="s">
        <v>577</v>
      </c>
      <c r="U584" t="s">
        <v>578</v>
      </c>
      <c r="V584">
        <v>14</v>
      </c>
      <c r="W584">
        <v>2021</v>
      </c>
      <c r="X584" s="1">
        <f>2025-טבלה2[[#This Row],[שנת יצור]]</f>
        <v>4</v>
      </c>
      <c r="Y584" s="39">
        <v>45781</v>
      </c>
      <c r="Z584" s="39">
        <v>46172</v>
      </c>
      <c r="AA584" t="s">
        <v>119</v>
      </c>
      <c r="AB584" t="s">
        <v>579</v>
      </c>
      <c r="AC584" s="1">
        <f>LEN(טבלה2[[#This Row],[מספר רכב]])</f>
        <v>8</v>
      </c>
      <c r="AD584" s="1" t="str">
        <f>RIGHT(טבלה2[[#This Row],[מספר רכב]],טבלה2[[#This Row],[ספרות בצדדים]])</f>
        <v>002</v>
      </c>
      <c r="AE584" s="1" t="str">
        <f>MID(טבלה2[[#This Row],[מספר רכב]],טבלה2[[#This Row],[ספרות בצדדים]]+1,טבלה2[[#This Row],[ספרות באמצע]])</f>
        <v>57</v>
      </c>
      <c r="AF584" s="1" t="str">
        <f>MID(טבלה2[[#This Row],[מספר רכב]],1,טבלה2[[#This Row],[ספרות בצדדים]])</f>
        <v>529</v>
      </c>
      <c r="AG584" s="1" t="str">
        <f>CONCATENATE(טבלה2[[#This Row],[חלק שמאלי]],"-",טבלה2[[#This Row],[אמצע]],"-",טבלה2[[#This Row],[חלק ימני]])</f>
        <v>529-57-002</v>
      </c>
      <c r="AH584">
        <f>IF(טבלה2[[#This Row],[מספר ספרות]]=7,3,2)</f>
        <v>2</v>
      </c>
      <c r="AI584">
        <f>IF(טבלה2[[#This Row],[מספר ספרות]]=7,2,3)</f>
        <v>3</v>
      </c>
    </row>
    <row r="585" spans="17:35" x14ac:dyDescent="0.25">
      <c r="Q585">
        <v>2521364</v>
      </c>
      <c r="R585">
        <v>590</v>
      </c>
      <c r="S585" t="s">
        <v>235</v>
      </c>
      <c r="T585" t="s">
        <v>236</v>
      </c>
      <c r="U585" t="s">
        <v>268</v>
      </c>
      <c r="V585">
        <v>15</v>
      </c>
      <c r="W585">
        <v>2008</v>
      </c>
      <c r="X585" s="1">
        <f>2025-טבלה2[[#This Row],[שנת יצור]]</f>
        <v>17</v>
      </c>
      <c r="Y585" s="39">
        <v>45620</v>
      </c>
      <c r="Z585" s="39">
        <v>45924</v>
      </c>
      <c r="AA585" t="s">
        <v>580</v>
      </c>
      <c r="AB585" t="s">
        <v>238</v>
      </c>
      <c r="AC585" s="1">
        <f>LEN(טבלה2[[#This Row],[מספר רכב]])</f>
        <v>7</v>
      </c>
      <c r="AD585" s="1" t="str">
        <f>RIGHT(טבלה2[[#This Row],[מספר רכב]],טבלה2[[#This Row],[ספרות בצדדים]])</f>
        <v>64</v>
      </c>
      <c r="AE585" s="1" t="str">
        <f>MID(טבלה2[[#This Row],[מספר רכב]],טבלה2[[#This Row],[ספרות בצדדים]]+1,טבלה2[[#This Row],[ספרות באמצע]])</f>
        <v>213</v>
      </c>
      <c r="AF585" s="1" t="str">
        <f>MID(טבלה2[[#This Row],[מספר רכב]],1,טבלה2[[#This Row],[ספרות בצדדים]])</f>
        <v>25</v>
      </c>
      <c r="AG585" s="1" t="str">
        <f>CONCATENATE(טבלה2[[#This Row],[חלק שמאלי]],"-",טבלה2[[#This Row],[אמצע]],"-",טבלה2[[#This Row],[חלק ימני]])</f>
        <v>25-213-64</v>
      </c>
      <c r="AH585">
        <f>IF(טבלה2[[#This Row],[מספר ספרות]]=7,3,2)</f>
        <v>3</v>
      </c>
      <c r="AI585">
        <f>IF(טבלה2[[#This Row],[מספר ספרות]]=7,2,3)</f>
        <v>2</v>
      </c>
    </row>
    <row r="586" spans="17:35" x14ac:dyDescent="0.25">
      <c r="Q586">
        <v>86052602</v>
      </c>
      <c r="R586">
        <v>416</v>
      </c>
      <c r="S586" t="s">
        <v>408</v>
      </c>
      <c r="T586" t="s">
        <v>581</v>
      </c>
      <c r="U586" t="s">
        <v>278</v>
      </c>
      <c r="V586">
        <v>15</v>
      </c>
      <c r="W586">
        <v>2022</v>
      </c>
      <c r="X586" s="1">
        <f>2025-טבלה2[[#This Row],[שנת יצור]]</f>
        <v>3</v>
      </c>
      <c r="Y586" s="39">
        <v>44682</v>
      </c>
      <c r="Z586" s="39">
        <v>45777</v>
      </c>
      <c r="AA586" t="s">
        <v>367</v>
      </c>
      <c r="AB586" t="s">
        <v>304</v>
      </c>
      <c r="AC586" s="1">
        <f>LEN(טבלה2[[#This Row],[מספר רכב]])</f>
        <v>8</v>
      </c>
      <c r="AD586" s="1" t="str">
        <f>RIGHT(טבלה2[[#This Row],[מספר רכב]],טבלה2[[#This Row],[ספרות בצדדים]])</f>
        <v>602</v>
      </c>
      <c r="AE586" s="1" t="str">
        <f>MID(טבלה2[[#This Row],[מספר רכב]],טבלה2[[#This Row],[ספרות בצדדים]]+1,טבלה2[[#This Row],[ספרות באמצע]])</f>
        <v>52</v>
      </c>
      <c r="AF586" s="1" t="str">
        <f>MID(טבלה2[[#This Row],[מספר רכב]],1,טבלה2[[#This Row],[ספרות בצדדים]])</f>
        <v>860</v>
      </c>
      <c r="AG586" s="1" t="str">
        <f>CONCATENATE(טבלה2[[#This Row],[חלק שמאלי]],"-",טבלה2[[#This Row],[אמצע]],"-",טבלה2[[#This Row],[חלק ימני]])</f>
        <v>860-52-602</v>
      </c>
      <c r="AH586">
        <f>IF(טבלה2[[#This Row],[מספר ספרות]]=7,3,2)</f>
        <v>2</v>
      </c>
      <c r="AI586">
        <f>IF(טבלה2[[#This Row],[מספר ספרות]]=7,2,3)</f>
        <v>3</v>
      </c>
    </row>
    <row r="587" spans="17:35" x14ac:dyDescent="0.25">
      <c r="Q587">
        <v>1620631</v>
      </c>
      <c r="R587">
        <v>603</v>
      </c>
      <c r="S587" t="s">
        <v>582</v>
      </c>
      <c r="T587" t="s">
        <v>583</v>
      </c>
      <c r="U587" t="s">
        <v>584</v>
      </c>
      <c r="V587">
        <v>6</v>
      </c>
      <c r="W587">
        <v>2014</v>
      </c>
      <c r="X587" s="1">
        <f>2025-טבלה2[[#This Row],[שנת יצור]]</f>
        <v>11</v>
      </c>
      <c r="Y587" s="39">
        <v>45781</v>
      </c>
      <c r="Z587" s="39">
        <v>46135</v>
      </c>
      <c r="AA587" t="s">
        <v>118</v>
      </c>
      <c r="AB587" t="s">
        <v>585</v>
      </c>
      <c r="AC587" s="1">
        <f>LEN(טבלה2[[#This Row],[מספר רכב]])</f>
        <v>7</v>
      </c>
      <c r="AD587" s="1" t="str">
        <f>RIGHT(טבלה2[[#This Row],[מספר רכב]],טבלה2[[#This Row],[ספרות בצדדים]])</f>
        <v>31</v>
      </c>
      <c r="AE587" s="1" t="str">
        <f>MID(טבלה2[[#This Row],[מספר רכב]],טבלה2[[#This Row],[ספרות בצדדים]]+1,טבלה2[[#This Row],[ספרות באמצע]])</f>
        <v>206</v>
      </c>
      <c r="AF587" s="1" t="str">
        <f>MID(טבלה2[[#This Row],[מספר רכב]],1,טבלה2[[#This Row],[ספרות בצדדים]])</f>
        <v>16</v>
      </c>
      <c r="AG587" s="1" t="str">
        <f>CONCATENATE(טבלה2[[#This Row],[חלק שמאלי]],"-",טבלה2[[#This Row],[אמצע]],"-",טבלה2[[#This Row],[חלק ימני]])</f>
        <v>16-206-31</v>
      </c>
      <c r="AH587">
        <f>IF(טבלה2[[#This Row],[מספר ספרות]]=7,3,2)</f>
        <v>3</v>
      </c>
      <c r="AI587">
        <f>IF(טבלה2[[#This Row],[מספר ספרות]]=7,2,3)</f>
        <v>2</v>
      </c>
    </row>
    <row r="588" spans="17:35" x14ac:dyDescent="0.25">
      <c r="Q588">
        <v>3316939</v>
      </c>
      <c r="R588">
        <v>751</v>
      </c>
      <c r="S588" t="s">
        <v>231</v>
      </c>
      <c r="T588" t="s">
        <v>586</v>
      </c>
      <c r="U588" t="s">
        <v>587</v>
      </c>
      <c r="V588">
        <v>14</v>
      </c>
      <c r="W588">
        <v>2016</v>
      </c>
      <c r="X588" s="1">
        <f>2025-טבלה2[[#This Row],[שנת יצור]]</f>
        <v>9</v>
      </c>
      <c r="Y588" s="39">
        <v>45784</v>
      </c>
      <c r="Z588" s="39">
        <v>46136</v>
      </c>
      <c r="AA588" t="s">
        <v>233</v>
      </c>
      <c r="AB588" t="s">
        <v>503</v>
      </c>
      <c r="AC588" s="1">
        <f>LEN(טבלה2[[#This Row],[מספר רכב]])</f>
        <v>7</v>
      </c>
      <c r="AD588" s="1" t="str">
        <f>RIGHT(טבלה2[[#This Row],[מספר רכב]],טבלה2[[#This Row],[ספרות בצדדים]])</f>
        <v>39</v>
      </c>
      <c r="AE588" s="1" t="str">
        <f>MID(טבלה2[[#This Row],[מספר רכב]],טבלה2[[#This Row],[ספרות בצדדים]]+1,טבלה2[[#This Row],[ספרות באמצע]])</f>
        <v>169</v>
      </c>
      <c r="AF588" s="1" t="str">
        <f>MID(טבלה2[[#This Row],[מספר רכב]],1,טבלה2[[#This Row],[ספרות בצדדים]])</f>
        <v>33</v>
      </c>
      <c r="AG588" s="1" t="str">
        <f>CONCATENATE(טבלה2[[#This Row],[חלק שמאלי]],"-",טבלה2[[#This Row],[אמצע]],"-",טבלה2[[#This Row],[חלק ימני]])</f>
        <v>33-169-39</v>
      </c>
      <c r="AH588">
        <f>IF(טבלה2[[#This Row],[מספר ספרות]]=7,3,2)</f>
        <v>3</v>
      </c>
      <c r="AI588">
        <f>IF(טבלה2[[#This Row],[מספר ספרות]]=7,2,3)</f>
        <v>2</v>
      </c>
    </row>
    <row r="589" spans="17:35" x14ac:dyDescent="0.25">
      <c r="Q589">
        <v>4234162</v>
      </c>
      <c r="R589">
        <v>588</v>
      </c>
      <c r="S589" t="s">
        <v>111</v>
      </c>
      <c r="T589" t="s">
        <v>112</v>
      </c>
      <c r="U589" t="s">
        <v>113</v>
      </c>
      <c r="V589">
        <v>15</v>
      </c>
      <c r="W589">
        <v>2007</v>
      </c>
      <c r="X589" s="1">
        <f>2025-טבלה2[[#This Row],[שנת יצור]]</f>
        <v>18</v>
      </c>
      <c r="Y589" s="39">
        <v>45656</v>
      </c>
      <c r="Z589" s="39">
        <v>46049</v>
      </c>
      <c r="AA589" t="s">
        <v>116</v>
      </c>
      <c r="AB589" t="s">
        <v>117</v>
      </c>
      <c r="AC589" s="1">
        <f>LEN(טבלה2[[#This Row],[מספר רכב]])</f>
        <v>7</v>
      </c>
      <c r="AD589" s="1" t="str">
        <f>RIGHT(טבלה2[[#This Row],[מספר רכב]],טבלה2[[#This Row],[ספרות בצדדים]])</f>
        <v>62</v>
      </c>
      <c r="AE589" s="1" t="str">
        <f>MID(טבלה2[[#This Row],[מספר רכב]],טבלה2[[#This Row],[ספרות בצדדים]]+1,טבלה2[[#This Row],[ספרות באמצע]])</f>
        <v>341</v>
      </c>
      <c r="AF589" s="1" t="str">
        <f>MID(טבלה2[[#This Row],[מספר רכב]],1,טבלה2[[#This Row],[ספרות בצדדים]])</f>
        <v>42</v>
      </c>
      <c r="AG589" s="1" t="str">
        <f>CONCATENATE(טבלה2[[#This Row],[חלק שמאלי]],"-",טבלה2[[#This Row],[אמצע]],"-",טבלה2[[#This Row],[חלק ימני]])</f>
        <v>42-341-62</v>
      </c>
      <c r="AH589">
        <f>IF(טבלה2[[#This Row],[מספר ספרות]]=7,3,2)</f>
        <v>3</v>
      </c>
      <c r="AI589">
        <f>IF(טבלה2[[#This Row],[מספר ספרות]]=7,2,3)</f>
        <v>2</v>
      </c>
    </row>
    <row r="590" spans="17:35" x14ac:dyDescent="0.25">
      <c r="Q590">
        <v>6446360</v>
      </c>
      <c r="R590">
        <v>588</v>
      </c>
      <c r="S590" t="s">
        <v>111</v>
      </c>
      <c r="T590" t="s">
        <v>112</v>
      </c>
      <c r="U590" t="s">
        <v>113</v>
      </c>
      <c r="W590">
        <v>2006</v>
      </c>
      <c r="X590" s="1">
        <f>2025-טבלה2[[#This Row],[שנת יצור]]</f>
        <v>19</v>
      </c>
      <c r="Y590" s="39">
        <v>45730</v>
      </c>
      <c r="Z590" s="39">
        <v>46092</v>
      </c>
      <c r="AA590" t="s">
        <v>120</v>
      </c>
      <c r="AB590" t="s">
        <v>115</v>
      </c>
      <c r="AC590" s="1">
        <f>LEN(טבלה2[[#This Row],[מספר רכב]])</f>
        <v>7</v>
      </c>
      <c r="AD590" s="1" t="str">
        <f>RIGHT(טבלה2[[#This Row],[מספר רכב]],טבלה2[[#This Row],[ספרות בצדדים]])</f>
        <v>60</v>
      </c>
      <c r="AE590" s="1" t="str">
        <f>MID(טבלה2[[#This Row],[מספר רכב]],טבלה2[[#This Row],[ספרות בצדדים]]+1,טבלה2[[#This Row],[ספרות באמצע]])</f>
        <v>463</v>
      </c>
      <c r="AF590" s="1" t="str">
        <f>MID(טבלה2[[#This Row],[מספר רכב]],1,טבלה2[[#This Row],[ספרות בצדדים]])</f>
        <v>64</v>
      </c>
      <c r="AG590" s="1" t="str">
        <f>CONCATENATE(טבלה2[[#This Row],[חלק שמאלי]],"-",טבלה2[[#This Row],[אמצע]],"-",טבלה2[[#This Row],[חלק ימני]])</f>
        <v>64-463-60</v>
      </c>
      <c r="AH590">
        <f>IF(טבלה2[[#This Row],[מספר ספרות]]=7,3,2)</f>
        <v>3</v>
      </c>
      <c r="AI590">
        <f>IF(טבלה2[[#This Row],[מספר ספרות]]=7,2,3)</f>
        <v>2</v>
      </c>
    </row>
    <row r="591" spans="17:35" x14ac:dyDescent="0.25">
      <c r="Q591">
        <v>3891613</v>
      </c>
      <c r="R591">
        <v>588</v>
      </c>
      <c r="S591" t="s">
        <v>111</v>
      </c>
      <c r="T591" t="s">
        <v>112</v>
      </c>
      <c r="U591" t="s">
        <v>113</v>
      </c>
      <c r="W591">
        <v>2006</v>
      </c>
      <c r="X591" s="1">
        <f>2025-טבלה2[[#This Row],[שנת יצור]]</f>
        <v>19</v>
      </c>
      <c r="Y591" s="39">
        <v>45632</v>
      </c>
      <c r="Z591" s="39">
        <v>46018</v>
      </c>
      <c r="AA591" t="s">
        <v>118</v>
      </c>
      <c r="AB591" t="s">
        <v>115</v>
      </c>
      <c r="AC591" s="1">
        <f>LEN(טבלה2[[#This Row],[מספר רכב]])</f>
        <v>7</v>
      </c>
      <c r="AD591" s="1" t="str">
        <f>RIGHT(טבלה2[[#This Row],[מספר רכב]],טבלה2[[#This Row],[ספרות בצדדים]])</f>
        <v>13</v>
      </c>
      <c r="AE591" s="1" t="str">
        <f>MID(טבלה2[[#This Row],[מספר רכב]],טבלה2[[#This Row],[ספרות בצדדים]]+1,טבלה2[[#This Row],[ספרות באמצע]])</f>
        <v>916</v>
      </c>
      <c r="AF591" s="1" t="str">
        <f>MID(טבלה2[[#This Row],[מספר רכב]],1,טבלה2[[#This Row],[ספרות בצדדים]])</f>
        <v>38</v>
      </c>
      <c r="AG591" s="1" t="str">
        <f>CONCATENATE(טבלה2[[#This Row],[חלק שמאלי]],"-",טבלה2[[#This Row],[אמצע]],"-",טבלה2[[#This Row],[חלק ימני]])</f>
        <v>38-916-13</v>
      </c>
      <c r="AH591">
        <f>IF(טבלה2[[#This Row],[מספר ספרות]]=7,3,2)</f>
        <v>3</v>
      </c>
      <c r="AI591">
        <f>IF(טבלה2[[#This Row],[מספר ספרות]]=7,2,3)</f>
        <v>2</v>
      </c>
    </row>
    <row r="592" spans="17:35" x14ac:dyDescent="0.25">
      <c r="Q592">
        <v>4073661</v>
      </c>
      <c r="R592">
        <v>588</v>
      </c>
      <c r="S592" t="s">
        <v>111</v>
      </c>
      <c r="T592" t="s">
        <v>112</v>
      </c>
      <c r="U592" t="s">
        <v>113</v>
      </c>
      <c r="W592">
        <v>2007</v>
      </c>
      <c r="X592" s="1">
        <f>2025-טבלה2[[#This Row],[שנת יצור]]</f>
        <v>18</v>
      </c>
      <c r="Y592" s="39">
        <v>45471</v>
      </c>
      <c r="Z592" s="39">
        <v>45835</v>
      </c>
      <c r="AA592" t="s">
        <v>120</v>
      </c>
      <c r="AB592" t="s">
        <v>117</v>
      </c>
      <c r="AC592" s="1">
        <f>LEN(טבלה2[[#This Row],[מספר רכב]])</f>
        <v>7</v>
      </c>
      <c r="AD592" s="1" t="str">
        <f>RIGHT(טבלה2[[#This Row],[מספר רכב]],טבלה2[[#This Row],[ספרות בצדדים]])</f>
        <v>61</v>
      </c>
      <c r="AE592" s="1" t="str">
        <f>MID(טבלה2[[#This Row],[מספר רכב]],טבלה2[[#This Row],[ספרות בצדדים]]+1,טבלה2[[#This Row],[ספרות באמצע]])</f>
        <v>736</v>
      </c>
      <c r="AF592" s="1" t="str">
        <f>MID(טבלה2[[#This Row],[מספר רכב]],1,טבלה2[[#This Row],[ספרות בצדדים]])</f>
        <v>40</v>
      </c>
      <c r="AG592" s="1" t="str">
        <f>CONCATENATE(טבלה2[[#This Row],[חלק שמאלי]],"-",טבלה2[[#This Row],[אמצע]],"-",טבלה2[[#This Row],[חלק ימני]])</f>
        <v>40-736-61</v>
      </c>
      <c r="AH592">
        <f>IF(טבלה2[[#This Row],[מספר ספרות]]=7,3,2)</f>
        <v>3</v>
      </c>
      <c r="AI592">
        <f>IF(טבלה2[[#This Row],[מספר ספרות]]=7,2,3)</f>
        <v>2</v>
      </c>
    </row>
    <row r="593" spans="17:35" x14ac:dyDescent="0.25">
      <c r="Q593">
        <v>40582101</v>
      </c>
      <c r="R593">
        <v>885</v>
      </c>
      <c r="S593" t="s">
        <v>239</v>
      </c>
      <c r="T593" t="s">
        <v>567</v>
      </c>
      <c r="U593" t="s">
        <v>136</v>
      </c>
      <c r="V593">
        <v>14</v>
      </c>
      <c r="W593">
        <v>2018</v>
      </c>
      <c r="X593" s="1">
        <f>2025-טבלה2[[#This Row],[שנת יצור]]</f>
        <v>7</v>
      </c>
      <c r="Y593" s="39">
        <v>45784</v>
      </c>
      <c r="Z593" s="39">
        <v>46148</v>
      </c>
      <c r="AA593" t="s">
        <v>119</v>
      </c>
      <c r="AB593" t="s">
        <v>368</v>
      </c>
      <c r="AC593" s="1">
        <f>LEN(טבלה2[[#This Row],[מספר רכב]])</f>
        <v>8</v>
      </c>
      <c r="AD593" s="1" t="str">
        <f>RIGHT(טבלה2[[#This Row],[מספר רכב]],טבלה2[[#This Row],[ספרות בצדדים]])</f>
        <v>101</v>
      </c>
      <c r="AE593" s="1" t="str">
        <f>MID(טבלה2[[#This Row],[מספר רכב]],טבלה2[[#This Row],[ספרות בצדדים]]+1,טבלה2[[#This Row],[ספרות באמצע]])</f>
        <v>82</v>
      </c>
      <c r="AF593" s="1" t="str">
        <f>MID(טבלה2[[#This Row],[מספר רכב]],1,טבלה2[[#This Row],[ספרות בצדדים]])</f>
        <v>405</v>
      </c>
      <c r="AG593" s="1" t="str">
        <f>CONCATENATE(טבלה2[[#This Row],[חלק שמאלי]],"-",טבלה2[[#This Row],[אמצע]],"-",טבלה2[[#This Row],[חלק ימני]])</f>
        <v>405-82-101</v>
      </c>
      <c r="AH593">
        <f>IF(טבלה2[[#This Row],[מספר ספרות]]=7,3,2)</f>
        <v>2</v>
      </c>
      <c r="AI593">
        <f>IF(טבלה2[[#This Row],[מספר ספרות]]=7,2,3)</f>
        <v>3</v>
      </c>
    </row>
    <row r="594" spans="17:35" x14ac:dyDescent="0.25">
      <c r="Q594">
        <v>8980185</v>
      </c>
      <c r="R594">
        <v>299</v>
      </c>
      <c r="S594" t="s">
        <v>374</v>
      </c>
      <c r="T594" t="s">
        <v>552</v>
      </c>
      <c r="U594" t="s">
        <v>194</v>
      </c>
      <c r="V594">
        <v>14</v>
      </c>
      <c r="W594">
        <v>2017</v>
      </c>
      <c r="X594" s="1">
        <f>2025-טבלה2[[#This Row],[שנת יצור]]</f>
        <v>8</v>
      </c>
      <c r="Y594" s="39">
        <v>45781</v>
      </c>
      <c r="Z594" s="39">
        <v>46178</v>
      </c>
      <c r="AA594" t="s">
        <v>184</v>
      </c>
      <c r="AB594" t="s">
        <v>511</v>
      </c>
      <c r="AC594" s="1">
        <f>LEN(טבלה2[[#This Row],[מספר רכב]])</f>
        <v>7</v>
      </c>
      <c r="AD594" s="1" t="str">
        <f>RIGHT(טבלה2[[#This Row],[מספר רכב]],טבלה2[[#This Row],[ספרות בצדדים]])</f>
        <v>85</v>
      </c>
      <c r="AE594" s="1" t="str">
        <f>MID(טבלה2[[#This Row],[מספר רכב]],טבלה2[[#This Row],[ספרות בצדדים]]+1,טבלה2[[#This Row],[ספרות באמצע]])</f>
        <v>801</v>
      </c>
      <c r="AF594" s="1" t="str">
        <f>MID(טבלה2[[#This Row],[מספר רכב]],1,טבלה2[[#This Row],[ספרות בצדדים]])</f>
        <v>89</v>
      </c>
      <c r="AG594" s="1" t="str">
        <f>CONCATENATE(טבלה2[[#This Row],[חלק שמאלי]],"-",טבלה2[[#This Row],[אמצע]],"-",טבלה2[[#This Row],[חלק ימני]])</f>
        <v>89-801-85</v>
      </c>
      <c r="AH594">
        <f>IF(טבלה2[[#This Row],[מספר ספרות]]=7,3,2)</f>
        <v>3</v>
      </c>
      <c r="AI594">
        <f>IF(טבלה2[[#This Row],[מספר ספרות]]=7,2,3)</f>
        <v>2</v>
      </c>
    </row>
    <row r="595" spans="17:35" x14ac:dyDescent="0.25">
      <c r="Q595">
        <v>5406851</v>
      </c>
      <c r="R595">
        <v>588</v>
      </c>
      <c r="S595" t="s">
        <v>111</v>
      </c>
      <c r="T595" t="s">
        <v>135</v>
      </c>
      <c r="U595" t="s">
        <v>136</v>
      </c>
      <c r="W595">
        <v>2004</v>
      </c>
      <c r="X595" s="1">
        <f>2025-טבלה2[[#This Row],[שנת יצור]]</f>
        <v>21</v>
      </c>
      <c r="Y595" s="39">
        <v>45656</v>
      </c>
      <c r="Z595" s="39">
        <v>45823</v>
      </c>
      <c r="AA595" t="s">
        <v>119</v>
      </c>
      <c r="AB595" t="s">
        <v>137</v>
      </c>
      <c r="AC595" s="1">
        <f>LEN(טבלה2[[#This Row],[מספר רכב]])</f>
        <v>7</v>
      </c>
      <c r="AD595" s="1" t="str">
        <f>RIGHT(טבלה2[[#This Row],[מספר רכב]],טבלה2[[#This Row],[ספרות בצדדים]])</f>
        <v>51</v>
      </c>
      <c r="AE595" s="1" t="str">
        <f>MID(טבלה2[[#This Row],[מספר רכב]],טבלה2[[#This Row],[ספרות בצדדים]]+1,טבלה2[[#This Row],[ספרות באמצע]])</f>
        <v>068</v>
      </c>
      <c r="AF595" s="1" t="str">
        <f>MID(טבלה2[[#This Row],[מספר רכב]],1,טבלה2[[#This Row],[ספרות בצדדים]])</f>
        <v>54</v>
      </c>
      <c r="AG595" s="1" t="str">
        <f>CONCATENATE(טבלה2[[#This Row],[חלק שמאלי]],"-",טבלה2[[#This Row],[אמצע]],"-",טבלה2[[#This Row],[חלק ימני]])</f>
        <v>54-068-51</v>
      </c>
      <c r="AH595">
        <f>IF(טבלה2[[#This Row],[מספר ספרות]]=7,3,2)</f>
        <v>3</v>
      </c>
      <c r="AI595">
        <f>IF(טבלה2[[#This Row],[מספר ספרות]]=7,2,3)</f>
        <v>2</v>
      </c>
    </row>
    <row r="596" spans="17:35" x14ac:dyDescent="0.25">
      <c r="Q596">
        <v>4105662</v>
      </c>
      <c r="R596">
        <v>588</v>
      </c>
      <c r="S596" t="s">
        <v>111</v>
      </c>
      <c r="T596" t="s">
        <v>112</v>
      </c>
      <c r="U596" t="s">
        <v>113</v>
      </c>
      <c r="V596">
        <v>15</v>
      </c>
      <c r="W596">
        <v>2007</v>
      </c>
      <c r="X596" s="1">
        <f>2025-טבלה2[[#This Row],[שנת יצור]]</f>
        <v>18</v>
      </c>
      <c r="Y596" s="39">
        <v>45685</v>
      </c>
      <c r="Z596" s="39">
        <v>46044</v>
      </c>
      <c r="AA596" t="s">
        <v>118</v>
      </c>
      <c r="AB596" t="s">
        <v>117</v>
      </c>
      <c r="AC596" s="1">
        <f>LEN(טבלה2[[#This Row],[מספר רכב]])</f>
        <v>7</v>
      </c>
      <c r="AD596" s="1" t="str">
        <f>RIGHT(טבלה2[[#This Row],[מספר רכב]],טבלה2[[#This Row],[ספרות בצדדים]])</f>
        <v>62</v>
      </c>
      <c r="AE596" s="1" t="str">
        <f>MID(טבלה2[[#This Row],[מספר רכב]],טבלה2[[#This Row],[ספרות בצדדים]]+1,טבלה2[[#This Row],[ספרות באמצע]])</f>
        <v>056</v>
      </c>
      <c r="AF596" s="1" t="str">
        <f>MID(טבלה2[[#This Row],[מספר רכב]],1,טבלה2[[#This Row],[ספרות בצדדים]])</f>
        <v>41</v>
      </c>
      <c r="AG596" s="1" t="str">
        <f>CONCATENATE(טבלה2[[#This Row],[חלק שמאלי]],"-",טבלה2[[#This Row],[אמצע]],"-",טבלה2[[#This Row],[חלק ימני]])</f>
        <v>41-056-62</v>
      </c>
      <c r="AH596">
        <f>IF(טבלה2[[#This Row],[מספר ספרות]]=7,3,2)</f>
        <v>3</v>
      </c>
      <c r="AI596">
        <f>IF(טבלה2[[#This Row],[מספר ספרות]]=7,2,3)</f>
        <v>2</v>
      </c>
    </row>
    <row r="597" spans="17:35" x14ac:dyDescent="0.25">
      <c r="Q597">
        <v>1658362</v>
      </c>
      <c r="R597">
        <v>413</v>
      </c>
      <c r="S597" t="s">
        <v>123</v>
      </c>
      <c r="T597" t="s">
        <v>124</v>
      </c>
      <c r="U597" t="s">
        <v>125</v>
      </c>
      <c r="W597">
        <v>2007</v>
      </c>
      <c r="X597" s="1">
        <f>2025-טבלה2[[#This Row],[שנת יצור]]</f>
        <v>18</v>
      </c>
      <c r="Y597" s="39">
        <v>45631</v>
      </c>
      <c r="Z597" s="39">
        <v>45969</v>
      </c>
      <c r="AA597" t="s">
        <v>133</v>
      </c>
      <c r="AB597" t="s">
        <v>127</v>
      </c>
      <c r="AC597" s="1">
        <f>LEN(טבלה2[[#This Row],[מספר רכב]])</f>
        <v>7</v>
      </c>
      <c r="AD597" s="1" t="str">
        <f>RIGHT(טבלה2[[#This Row],[מספר רכב]],טבלה2[[#This Row],[ספרות בצדדים]])</f>
        <v>62</v>
      </c>
      <c r="AE597" s="1" t="str">
        <f>MID(טבלה2[[#This Row],[מספר רכב]],טבלה2[[#This Row],[ספרות בצדדים]]+1,טבלה2[[#This Row],[ספרות באמצע]])</f>
        <v>583</v>
      </c>
      <c r="AF597" s="1" t="str">
        <f>MID(טבלה2[[#This Row],[מספר רכב]],1,טבלה2[[#This Row],[ספרות בצדדים]])</f>
        <v>16</v>
      </c>
      <c r="AG597" s="1" t="str">
        <f>CONCATENATE(טבלה2[[#This Row],[חלק שמאלי]],"-",טבלה2[[#This Row],[אמצע]],"-",טבלה2[[#This Row],[חלק ימני]])</f>
        <v>16-583-62</v>
      </c>
      <c r="AH597">
        <f>IF(טבלה2[[#This Row],[מספר ספרות]]=7,3,2)</f>
        <v>3</v>
      </c>
      <c r="AI597">
        <f>IF(טבלה2[[#This Row],[מספר ספרות]]=7,2,3)</f>
        <v>2</v>
      </c>
    </row>
    <row r="598" spans="17:35" x14ac:dyDescent="0.25">
      <c r="Q598">
        <v>33478501</v>
      </c>
      <c r="R598">
        <v>588</v>
      </c>
      <c r="S598" t="s">
        <v>111</v>
      </c>
      <c r="T598" t="s">
        <v>369</v>
      </c>
      <c r="U598" t="s">
        <v>177</v>
      </c>
      <c r="V598">
        <v>15</v>
      </c>
      <c r="W598">
        <v>2018</v>
      </c>
      <c r="X598" s="1">
        <f>2025-טבלה2[[#This Row],[שנת יצור]]</f>
        <v>7</v>
      </c>
      <c r="Y598" s="39">
        <v>45784</v>
      </c>
      <c r="Z598" s="39">
        <v>46178</v>
      </c>
      <c r="AA598" t="s">
        <v>119</v>
      </c>
      <c r="AB598" t="s">
        <v>370</v>
      </c>
      <c r="AC598" s="1">
        <f>LEN(טבלה2[[#This Row],[מספר רכב]])</f>
        <v>8</v>
      </c>
      <c r="AD598" s="1" t="str">
        <f>RIGHT(טבלה2[[#This Row],[מספר רכב]],טבלה2[[#This Row],[ספרות בצדדים]])</f>
        <v>501</v>
      </c>
      <c r="AE598" s="1" t="str">
        <f>MID(טבלה2[[#This Row],[מספר רכב]],טבלה2[[#This Row],[ספרות בצדדים]]+1,טבלה2[[#This Row],[ספרות באמצע]])</f>
        <v>78</v>
      </c>
      <c r="AF598" s="1" t="str">
        <f>MID(טבלה2[[#This Row],[מספר רכב]],1,טבלה2[[#This Row],[ספרות בצדדים]])</f>
        <v>334</v>
      </c>
      <c r="AG598" s="1" t="str">
        <f>CONCATENATE(טבלה2[[#This Row],[חלק שמאלי]],"-",טבלה2[[#This Row],[אמצע]],"-",טבלה2[[#This Row],[חלק ימני]])</f>
        <v>334-78-501</v>
      </c>
      <c r="AH598">
        <f>IF(טבלה2[[#This Row],[מספר ספרות]]=7,3,2)</f>
        <v>2</v>
      </c>
      <c r="AI598">
        <f>IF(טבלה2[[#This Row],[מספר ספרות]]=7,2,3)</f>
        <v>3</v>
      </c>
    </row>
    <row r="599" spans="17:35" x14ac:dyDescent="0.25">
      <c r="Q599">
        <v>5152151</v>
      </c>
      <c r="R599">
        <v>734</v>
      </c>
      <c r="S599" t="s">
        <v>139</v>
      </c>
      <c r="T599" t="s">
        <v>140</v>
      </c>
      <c r="U599" t="s">
        <v>136</v>
      </c>
      <c r="W599">
        <v>2004</v>
      </c>
      <c r="X599" s="1">
        <f>2025-טבלה2[[#This Row],[שנת יצור]]</f>
        <v>21</v>
      </c>
      <c r="Y599" s="39">
        <v>45294</v>
      </c>
      <c r="Z599" s="39">
        <v>45438</v>
      </c>
      <c r="AA599" t="s">
        <v>118</v>
      </c>
      <c r="AB599" t="s">
        <v>141</v>
      </c>
      <c r="AC599" s="1">
        <f>LEN(טבלה2[[#This Row],[מספר רכב]])</f>
        <v>7</v>
      </c>
      <c r="AD599" s="1" t="str">
        <f>RIGHT(טבלה2[[#This Row],[מספר רכב]],טבלה2[[#This Row],[ספרות בצדדים]])</f>
        <v>51</v>
      </c>
      <c r="AE599" s="1" t="str">
        <f>MID(טבלה2[[#This Row],[מספר רכב]],טבלה2[[#This Row],[ספרות בצדדים]]+1,טבלה2[[#This Row],[ספרות באמצע]])</f>
        <v>521</v>
      </c>
      <c r="AF599" s="1" t="str">
        <f>MID(טבלה2[[#This Row],[מספר רכב]],1,טבלה2[[#This Row],[ספרות בצדדים]])</f>
        <v>51</v>
      </c>
      <c r="AG599" s="1" t="str">
        <f>CONCATENATE(טבלה2[[#This Row],[חלק שמאלי]],"-",טבלה2[[#This Row],[אמצע]],"-",טבלה2[[#This Row],[חלק ימני]])</f>
        <v>51-521-51</v>
      </c>
      <c r="AH599">
        <f>IF(טבלה2[[#This Row],[מספר ספרות]]=7,3,2)</f>
        <v>3</v>
      </c>
      <c r="AI599">
        <f>IF(טבלה2[[#This Row],[מספר ספרות]]=7,2,3)</f>
        <v>2</v>
      </c>
    </row>
    <row r="600" spans="17:35" x14ac:dyDescent="0.25">
      <c r="Q600">
        <v>8425166</v>
      </c>
      <c r="R600">
        <v>413</v>
      </c>
      <c r="S600" t="s">
        <v>123</v>
      </c>
      <c r="T600" t="s">
        <v>159</v>
      </c>
      <c r="U600" t="s">
        <v>158</v>
      </c>
      <c r="V600">
        <v>15</v>
      </c>
      <c r="W600">
        <v>2009</v>
      </c>
      <c r="X600" s="1">
        <f>2025-טבלה2[[#This Row],[שנת יצור]]</f>
        <v>16</v>
      </c>
      <c r="Y600" s="39">
        <v>45710</v>
      </c>
      <c r="Z600" s="39">
        <v>46041</v>
      </c>
      <c r="AA600" t="s">
        <v>119</v>
      </c>
      <c r="AB600" t="s">
        <v>127</v>
      </c>
      <c r="AC600" s="1">
        <f>LEN(טבלה2[[#This Row],[מספר רכב]])</f>
        <v>7</v>
      </c>
      <c r="AD600" s="1" t="str">
        <f>RIGHT(טבלה2[[#This Row],[מספר רכב]],טבלה2[[#This Row],[ספרות בצדדים]])</f>
        <v>66</v>
      </c>
      <c r="AE600" s="1" t="str">
        <f>MID(טבלה2[[#This Row],[מספר רכב]],טבלה2[[#This Row],[ספרות בצדדים]]+1,טבלה2[[#This Row],[ספרות באמצע]])</f>
        <v>251</v>
      </c>
      <c r="AF600" s="1" t="str">
        <f>MID(טבלה2[[#This Row],[מספר רכב]],1,טבלה2[[#This Row],[ספרות בצדדים]])</f>
        <v>84</v>
      </c>
      <c r="AG600" s="1" t="str">
        <f>CONCATENATE(טבלה2[[#This Row],[חלק שמאלי]],"-",טבלה2[[#This Row],[אמצע]],"-",טבלה2[[#This Row],[חלק ימני]])</f>
        <v>84-251-66</v>
      </c>
      <c r="AH600">
        <f>IF(טבלה2[[#This Row],[מספר ספרות]]=7,3,2)</f>
        <v>3</v>
      </c>
      <c r="AI600">
        <f>IF(טבלה2[[#This Row],[מספר ספרות]]=7,2,3)</f>
        <v>2</v>
      </c>
    </row>
    <row r="601" spans="17:35" x14ac:dyDescent="0.25">
      <c r="Q601">
        <v>8765214</v>
      </c>
      <c r="R601">
        <v>734</v>
      </c>
      <c r="S601" t="s">
        <v>139</v>
      </c>
      <c r="T601" t="s">
        <v>207</v>
      </c>
      <c r="U601" t="s">
        <v>208</v>
      </c>
      <c r="W601">
        <v>2006</v>
      </c>
      <c r="X601" s="1">
        <f>2025-טבלה2[[#This Row],[שנת יצור]]</f>
        <v>19</v>
      </c>
      <c r="Y601" s="39">
        <v>45615</v>
      </c>
      <c r="Z601" s="39">
        <v>45968</v>
      </c>
      <c r="AA601" t="s">
        <v>116</v>
      </c>
      <c r="AB601" t="s">
        <v>141</v>
      </c>
      <c r="AC601" s="1">
        <f>LEN(טבלה2[[#This Row],[מספר רכב]])</f>
        <v>7</v>
      </c>
      <c r="AD601" s="1" t="str">
        <f>RIGHT(טבלה2[[#This Row],[מספר רכב]],טבלה2[[#This Row],[ספרות בצדדים]])</f>
        <v>14</v>
      </c>
      <c r="AE601" s="1" t="str">
        <f>MID(טבלה2[[#This Row],[מספר רכב]],טבלה2[[#This Row],[ספרות בצדדים]]+1,טבלה2[[#This Row],[ספרות באמצע]])</f>
        <v>652</v>
      </c>
      <c r="AF601" s="1" t="str">
        <f>MID(טבלה2[[#This Row],[מספר רכב]],1,טבלה2[[#This Row],[ספרות בצדדים]])</f>
        <v>87</v>
      </c>
      <c r="AG601" s="1" t="str">
        <f>CONCATENATE(טבלה2[[#This Row],[חלק שמאלי]],"-",טבלה2[[#This Row],[אמצע]],"-",טבלה2[[#This Row],[חלק ימני]])</f>
        <v>87-652-14</v>
      </c>
      <c r="AH601">
        <f>IF(טבלה2[[#This Row],[מספר ספרות]]=7,3,2)</f>
        <v>3</v>
      </c>
      <c r="AI601">
        <f>IF(טבלה2[[#This Row],[מספר ספרות]]=7,2,3)</f>
        <v>2</v>
      </c>
    </row>
    <row r="602" spans="17:35" x14ac:dyDescent="0.25">
      <c r="Q602">
        <v>39625501</v>
      </c>
      <c r="R602">
        <v>778</v>
      </c>
      <c r="S602" t="s">
        <v>353</v>
      </c>
      <c r="T602" t="s">
        <v>406</v>
      </c>
      <c r="U602" t="s">
        <v>401</v>
      </c>
      <c r="V602">
        <v>14</v>
      </c>
      <c r="W602">
        <v>2018</v>
      </c>
      <c r="X602" s="1">
        <f>2025-טבלה2[[#This Row],[שנת יצור]]</f>
        <v>7</v>
      </c>
      <c r="Y602" s="39">
        <v>45784</v>
      </c>
      <c r="Z602" s="39">
        <v>46142</v>
      </c>
      <c r="AA602" t="s">
        <v>588</v>
      </c>
      <c r="AB602" t="s">
        <v>407</v>
      </c>
      <c r="AC602" s="1">
        <f>LEN(טבלה2[[#This Row],[מספר רכב]])</f>
        <v>8</v>
      </c>
      <c r="AD602" s="1" t="str">
        <f>RIGHT(טבלה2[[#This Row],[מספר רכב]],טבלה2[[#This Row],[ספרות בצדדים]])</f>
        <v>501</v>
      </c>
      <c r="AE602" s="1" t="str">
        <f>MID(טבלה2[[#This Row],[מספר רכב]],טבלה2[[#This Row],[ספרות בצדדים]]+1,טבלה2[[#This Row],[ספרות באמצע]])</f>
        <v>25</v>
      </c>
      <c r="AF602" s="1" t="str">
        <f>MID(טבלה2[[#This Row],[מספר רכב]],1,טבלה2[[#This Row],[ספרות בצדדים]])</f>
        <v>396</v>
      </c>
      <c r="AG602" s="1" t="str">
        <f>CONCATENATE(טבלה2[[#This Row],[חלק שמאלי]],"-",טבלה2[[#This Row],[אמצע]],"-",טבלה2[[#This Row],[חלק ימני]])</f>
        <v>396-25-501</v>
      </c>
      <c r="AH602">
        <f>IF(טבלה2[[#This Row],[מספר ספרות]]=7,3,2)</f>
        <v>2</v>
      </c>
      <c r="AI602">
        <f>IF(טבלה2[[#This Row],[מספר ספרות]]=7,2,3)</f>
        <v>3</v>
      </c>
    </row>
    <row r="603" spans="17:35" x14ac:dyDescent="0.25">
      <c r="Q603">
        <v>8738114</v>
      </c>
      <c r="R603">
        <v>588</v>
      </c>
      <c r="S603" t="s">
        <v>111</v>
      </c>
      <c r="T603" t="s">
        <v>112</v>
      </c>
      <c r="U603" t="s">
        <v>113</v>
      </c>
      <c r="W603">
        <v>2006</v>
      </c>
      <c r="X603" s="1">
        <f>2025-טבלה2[[#This Row],[שנת יצור]]</f>
        <v>19</v>
      </c>
      <c r="Y603" s="39">
        <v>45580</v>
      </c>
      <c r="Z603" s="39">
        <v>45960</v>
      </c>
      <c r="AA603" t="s">
        <v>116</v>
      </c>
      <c r="AB603" t="s">
        <v>115</v>
      </c>
      <c r="AC603" s="1">
        <f>LEN(טבלה2[[#This Row],[מספר רכב]])</f>
        <v>7</v>
      </c>
      <c r="AD603" s="1" t="str">
        <f>RIGHT(טבלה2[[#This Row],[מספר רכב]],טבלה2[[#This Row],[ספרות בצדדים]])</f>
        <v>14</v>
      </c>
      <c r="AE603" s="1" t="str">
        <f>MID(טבלה2[[#This Row],[מספר רכב]],טבלה2[[#This Row],[ספרות בצדדים]]+1,טבלה2[[#This Row],[ספרות באמצע]])</f>
        <v>381</v>
      </c>
      <c r="AF603" s="1" t="str">
        <f>MID(טבלה2[[#This Row],[מספר רכב]],1,טבלה2[[#This Row],[ספרות בצדדים]])</f>
        <v>87</v>
      </c>
      <c r="AG603" s="1" t="str">
        <f>CONCATENATE(טבלה2[[#This Row],[חלק שמאלי]],"-",טבלה2[[#This Row],[אמצע]],"-",טבלה2[[#This Row],[חלק ימני]])</f>
        <v>87-381-14</v>
      </c>
      <c r="AH603">
        <f>IF(טבלה2[[#This Row],[מספר ספרות]]=7,3,2)</f>
        <v>3</v>
      </c>
      <c r="AI603">
        <f>IF(טבלה2[[#This Row],[מספר ספרות]]=7,2,3)</f>
        <v>2</v>
      </c>
    </row>
    <row r="604" spans="17:35" x14ac:dyDescent="0.25">
      <c r="Q604">
        <v>4845163</v>
      </c>
      <c r="R604">
        <v>588</v>
      </c>
      <c r="S604" t="s">
        <v>111</v>
      </c>
      <c r="T604" t="s">
        <v>112</v>
      </c>
      <c r="U604" t="s">
        <v>113</v>
      </c>
      <c r="V604">
        <v>15</v>
      </c>
      <c r="W604">
        <v>2008</v>
      </c>
      <c r="X604" s="1">
        <f>2025-טבלה2[[#This Row],[שנת יצור]]</f>
        <v>17</v>
      </c>
      <c r="Y604" s="39">
        <v>45420</v>
      </c>
      <c r="Z604" s="39">
        <v>45820</v>
      </c>
      <c r="AA604" t="s">
        <v>116</v>
      </c>
      <c r="AB604" t="s">
        <v>117</v>
      </c>
      <c r="AC604" s="1">
        <f>LEN(טבלה2[[#This Row],[מספר רכב]])</f>
        <v>7</v>
      </c>
      <c r="AD604" s="1" t="str">
        <f>RIGHT(טבלה2[[#This Row],[מספר רכב]],טבלה2[[#This Row],[ספרות בצדדים]])</f>
        <v>63</v>
      </c>
      <c r="AE604" s="1" t="str">
        <f>MID(טבלה2[[#This Row],[מספר רכב]],טבלה2[[#This Row],[ספרות בצדדים]]+1,טבלה2[[#This Row],[ספרות באמצע]])</f>
        <v>451</v>
      </c>
      <c r="AF604" s="1" t="str">
        <f>MID(טבלה2[[#This Row],[מספר רכב]],1,טבלה2[[#This Row],[ספרות בצדדים]])</f>
        <v>48</v>
      </c>
      <c r="AG604" s="1" t="str">
        <f>CONCATENATE(טבלה2[[#This Row],[חלק שמאלי]],"-",טבלה2[[#This Row],[אמצע]],"-",טבלה2[[#This Row],[חלק ימני]])</f>
        <v>48-451-63</v>
      </c>
      <c r="AH604">
        <f>IF(טבלה2[[#This Row],[מספר ספרות]]=7,3,2)</f>
        <v>3</v>
      </c>
      <c r="AI604">
        <f>IF(טבלה2[[#This Row],[מספר ספרות]]=7,2,3)</f>
        <v>2</v>
      </c>
    </row>
    <row r="605" spans="17:35" x14ac:dyDescent="0.25">
      <c r="Q605">
        <v>2489539</v>
      </c>
      <c r="R605">
        <v>650</v>
      </c>
      <c r="S605" t="s">
        <v>436</v>
      </c>
      <c r="T605" t="s">
        <v>589</v>
      </c>
      <c r="U605" t="s">
        <v>590</v>
      </c>
      <c r="V605">
        <v>15</v>
      </c>
      <c r="W605">
        <v>2017</v>
      </c>
      <c r="X605" s="1">
        <f>2025-טבלה2[[#This Row],[שנת יצור]]</f>
        <v>8</v>
      </c>
      <c r="Y605" s="39">
        <v>45781</v>
      </c>
      <c r="Z605" s="39">
        <v>46148</v>
      </c>
      <c r="AA605" t="s">
        <v>119</v>
      </c>
      <c r="AB605" t="s">
        <v>547</v>
      </c>
      <c r="AC605" s="1">
        <f>LEN(טבלה2[[#This Row],[מספר רכב]])</f>
        <v>7</v>
      </c>
      <c r="AD605" s="1" t="str">
        <f>RIGHT(טבלה2[[#This Row],[מספר רכב]],טבלה2[[#This Row],[ספרות בצדדים]])</f>
        <v>39</v>
      </c>
      <c r="AE605" s="1" t="str">
        <f>MID(טבלה2[[#This Row],[מספר רכב]],טבלה2[[#This Row],[ספרות בצדדים]]+1,טבלה2[[#This Row],[ספרות באמצע]])</f>
        <v>895</v>
      </c>
      <c r="AF605" s="1" t="str">
        <f>MID(טבלה2[[#This Row],[מספר רכב]],1,טבלה2[[#This Row],[ספרות בצדדים]])</f>
        <v>24</v>
      </c>
      <c r="AG605" s="1" t="str">
        <f>CONCATENATE(טבלה2[[#This Row],[חלק שמאלי]],"-",טבלה2[[#This Row],[אמצע]],"-",טבלה2[[#This Row],[חלק ימני]])</f>
        <v>24-895-39</v>
      </c>
      <c r="AH605">
        <f>IF(טבלה2[[#This Row],[מספר ספרות]]=7,3,2)</f>
        <v>3</v>
      </c>
      <c r="AI605">
        <f>IF(טבלה2[[#This Row],[מספר ספרות]]=7,2,3)</f>
        <v>2</v>
      </c>
    </row>
    <row r="606" spans="17:35" x14ac:dyDescent="0.25">
      <c r="Q606">
        <v>8768660</v>
      </c>
      <c r="R606">
        <v>588</v>
      </c>
      <c r="S606" t="s">
        <v>111</v>
      </c>
      <c r="T606" t="s">
        <v>112</v>
      </c>
      <c r="U606" t="s">
        <v>121</v>
      </c>
      <c r="W606">
        <v>2006</v>
      </c>
      <c r="X606" s="1">
        <f>2025-טבלה2[[#This Row],[שנת יצור]]</f>
        <v>19</v>
      </c>
      <c r="Y606" s="39">
        <v>45369</v>
      </c>
      <c r="Z606" s="39">
        <v>45736</v>
      </c>
      <c r="AA606" t="s">
        <v>114</v>
      </c>
      <c r="AB606" t="s">
        <v>115</v>
      </c>
      <c r="AC606" s="1">
        <f>LEN(טבלה2[[#This Row],[מספר רכב]])</f>
        <v>7</v>
      </c>
      <c r="AD606" s="1" t="str">
        <f>RIGHT(טבלה2[[#This Row],[מספר רכב]],טבלה2[[#This Row],[ספרות בצדדים]])</f>
        <v>60</v>
      </c>
      <c r="AE606" s="1" t="str">
        <f>MID(טבלה2[[#This Row],[מספר רכב]],טבלה2[[#This Row],[ספרות בצדדים]]+1,טבלה2[[#This Row],[ספרות באמצע]])</f>
        <v>686</v>
      </c>
      <c r="AF606" s="1" t="str">
        <f>MID(טבלה2[[#This Row],[מספר רכב]],1,טבלה2[[#This Row],[ספרות בצדדים]])</f>
        <v>87</v>
      </c>
      <c r="AG606" s="1" t="str">
        <f>CONCATENATE(טבלה2[[#This Row],[חלק שמאלי]],"-",טבלה2[[#This Row],[אמצע]],"-",טבלה2[[#This Row],[חלק ימני]])</f>
        <v>87-686-60</v>
      </c>
      <c r="AH606">
        <f>IF(טבלה2[[#This Row],[מספר ספרות]]=7,3,2)</f>
        <v>3</v>
      </c>
      <c r="AI606">
        <f>IF(טבלה2[[#This Row],[מספר ספרות]]=7,2,3)</f>
        <v>2</v>
      </c>
    </row>
    <row r="607" spans="17:35" x14ac:dyDescent="0.25">
      <c r="Q607">
        <v>6227985</v>
      </c>
      <c r="R607">
        <v>416</v>
      </c>
      <c r="S607" t="s">
        <v>408</v>
      </c>
      <c r="T607" t="s">
        <v>526</v>
      </c>
      <c r="U607" t="s">
        <v>410</v>
      </c>
      <c r="V607">
        <v>15</v>
      </c>
      <c r="W607">
        <v>2017</v>
      </c>
      <c r="X607" s="1">
        <f>2025-טבלה2[[#This Row],[שנת יצור]]</f>
        <v>8</v>
      </c>
      <c r="Y607" s="39">
        <v>45781</v>
      </c>
      <c r="Z607" s="39">
        <v>46157</v>
      </c>
      <c r="AA607" t="s">
        <v>119</v>
      </c>
      <c r="AB607" t="s">
        <v>304</v>
      </c>
      <c r="AC607" s="1">
        <f>LEN(טבלה2[[#This Row],[מספר רכב]])</f>
        <v>7</v>
      </c>
      <c r="AD607" s="1" t="str">
        <f>RIGHT(טבלה2[[#This Row],[מספר רכב]],טבלה2[[#This Row],[ספרות בצדדים]])</f>
        <v>85</v>
      </c>
      <c r="AE607" s="1" t="str">
        <f>MID(טבלה2[[#This Row],[מספר רכב]],טבלה2[[#This Row],[ספרות בצדדים]]+1,טבלה2[[#This Row],[ספרות באמצע]])</f>
        <v>279</v>
      </c>
      <c r="AF607" s="1" t="str">
        <f>MID(טבלה2[[#This Row],[מספר רכב]],1,טבלה2[[#This Row],[ספרות בצדדים]])</f>
        <v>62</v>
      </c>
      <c r="AG607" s="1" t="str">
        <f>CONCATENATE(טבלה2[[#This Row],[חלק שמאלי]],"-",טבלה2[[#This Row],[אמצע]],"-",טבלה2[[#This Row],[חלק ימני]])</f>
        <v>62-279-85</v>
      </c>
      <c r="AH607">
        <f>IF(טבלה2[[#This Row],[מספר ספרות]]=7,3,2)</f>
        <v>3</v>
      </c>
      <c r="AI607">
        <f>IF(טבלה2[[#This Row],[מספר ספרות]]=7,2,3)</f>
        <v>2</v>
      </c>
    </row>
    <row r="608" spans="17:35" x14ac:dyDescent="0.25">
      <c r="Q608">
        <v>54195902</v>
      </c>
      <c r="R608">
        <v>845</v>
      </c>
      <c r="S608" t="s">
        <v>226</v>
      </c>
      <c r="T608" t="s">
        <v>591</v>
      </c>
      <c r="U608" t="s">
        <v>592</v>
      </c>
      <c r="V608">
        <v>12</v>
      </c>
      <c r="W608">
        <v>2021</v>
      </c>
      <c r="X608" s="1">
        <f>2025-טבלה2[[#This Row],[שנת יצור]]</f>
        <v>4</v>
      </c>
      <c r="Y608" s="39">
        <v>45781</v>
      </c>
      <c r="Z608" s="39">
        <v>46146</v>
      </c>
      <c r="AA608" t="s">
        <v>116</v>
      </c>
      <c r="AB608" t="s">
        <v>434</v>
      </c>
      <c r="AC608" s="1">
        <f>LEN(טבלה2[[#This Row],[מספר רכב]])</f>
        <v>8</v>
      </c>
      <c r="AD608" s="1" t="str">
        <f>RIGHT(טבלה2[[#This Row],[מספר רכב]],טבלה2[[#This Row],[ספרות בצדדים]])</f>
        <v>902</v>
      </c>
      <c r="AE608" s="1" t="str">
        <f>MID(טבלה2[[#This Row],[מספר רכב]],טבלה2[[#This Row],[ספרות בצדדים]]+1,טבלה2[[#This Row],[ספרות באמצע]])</f>
        <v>95</v>
      </c>
      <c r="AF608" s="1" t="str">
        <f>MID(טבלה2[[#This Row],[מספר רכב]],1,טבלה2[[#This Row],[ספרות בצדדים]])</f>
        <v>541</v>
      </c>
      <c r="AG608" s="1" t="str">
        <f>CONCATENATE(טבלה2[[#This Row],[חלק שמאלי]],"-",טבלה2[[#This Row],[אמצע]],"-",טבלה2[[#This Row],[חלק ימני]])</f>
        <v>541-95-902</v>
      </c>
      <c r="AH608">
        <f>IF(טבלה2[[#This Row],[מספר ספרות]]=7,3,2)</f>
        <v>2</v>
      </c>
      <c r="AI608">
        <f>IF(טבלה2[[#This Row],[מספר ספרות]]=7,2,3)</f>
        <v>3</v>
      </c>
    </row>
    <row r="609" spans="17:35" x14ac:dyDescent="0.25">
      <c r="Q609">
        <v>1294750</v>
      </c>
      <c r="R609">
        <v>839</v>
      </c>
      <c r="S609" t="s">
        <v>244</v>
      </c>
      <c r="T609" t="s">
        <v>280</v>
      </c>
      <c r="U609" t="s">
        <v>158</v>
      </c>
      <c r="W609">
        <v>2003</v>
      </c>
      <c r="X609" s="1">
        <f>2025-טבלה2[[#This Row],[שנת יצור]]</f>
        <v>22</v>
      </c>
      <c r="Y609" s="39">
        <v>45791</v>
      </c>
      <c r="Z609" s="39">
        <v>46020</v>
      </c>
      <c r="AA609" t="s">
        <v>133</v>
      </c>
      <c r="AB609" t="s">
        <v>127</v>
      </c>
      <c r="AC609" s="1">
        <f>LEN(טבלה2[[#This Row],[מספר רכב]])</f>
        <v>7</v>
      </c>
      <c r="AD609" s="1" t="str">
        <f>RIGHT(טבלה2[[#This Row],[מספר רכב]],טבלה2[[#This Row],[ספרות בצדדים]])</f>
        <v>50</v>
      </c>
      <c r="AE609" s="1" t="str">
        <f>MID(טבלה2[[#This Row],[מספר רכב]],טבלה2[[#This Row],[ספרות בצדדים]]+1,טבלה2[[#This Row],[ספרות באמצע]])</f>
        <v>947</v>
      </c>
      <c r="AF609" s="1" t="str">
        <f>MID(טבלה2[[#This Row],[מספר רכב]],1,טבלה2[[#This Row],[ספרות בצדדים]])</f>
        <v>12</v>
      </c>
      <c r="AG609" s="1" t="str">
        <f>CONCATENATE(טבלה2[[#This Row],[חלק שמאלי]],"-",טבלה2[[#This Row],[אמצע]],"-",טבלה2[[#This Row],[חלק ימני]])</f>
        <v>12-947-50</v>
      </c>
      <c r="AH609">
        <f>IF(טבלה2[[#This Row],[מספר ספרות]]=7,3,2)</f>
        <v>3</v>
      </c>
      <c r="AI609">
        <f>IF(טבלה2[[#This Row],[מספר ספרות]]=7,2,3)</f>
        <v>2</v>
      </c>
    </row>
    <row r="610" spans="17:35" x14ac:dyDescent="0.25">
      <c r="Q610">
        <v>8018160</v>
      </c>
      <c r="R610">
        <v>590</v>
      </c>
      <c r="S610" t="s">
        <v>235</v>
      </c>
      <c r="T610" t="s">
        <v>236</v>
      </c>
      <c r="U610" t="s">
        <v>130</v>
      </c>
      <c r="W610">
        <v>2007</v>
      </c>
      <c r="X610" s="1">
        <f>2025-טבלה2[[#This Row],[שנת יצור]]</f>
        <v>18</v>
      </c>
      <c r="Y610" s="39">
        <v>45791</v>
      </c>
      <c r="Z610" s="39">
        <v>46192</v>
      </c>
      <c r="AA610" t="s">
        <v>116</v>
      </c>
      <c r="AB610" t="s">
        <v>238</v>
      </c>
      <c r="AC610" s="1">
        <f>LEN(טבלה2[[#This Row],[מספר רכב]])</f>
        <v>7</v>
      </c>
      <c r="AD610" s="1" t="str">
        <f>RIGHT(טבלה2[[#This Row],[מספר רכב]],טבלה2[[#This Row],[ספרות בצדדים]])</f>
        <v>60</v>
      </c>
      <c r="AE610" s="1" t="str">
        <f>MID(טבלה2[[#This Row],[מספר רכב]],טבלה2[[#This Row],[ספרות בצדדים]]+1,טבלה2[[#This Row],[ספרות באמצע]])</f>
        <v>181</v>
      </c>
      <c r="AF610" s="1" t="str">
        <f>MID(טבלה2[[#This Row],[מספר רכב]],1,טבלה2[[#This Row],[ספרות בצדדים]])</f>
        <v>80</v>
      </c>
      <c r="AG610" s="1" t="str">
        <f>CONCATENATE(טבלה2[[#This Row],[חלק שמאלי]],"-",טבלה2[[#This Row],[אמצע]],"-",טבלה2[[#This Row],[חלק ימני]])</f>
        <v>80-181-60</v>
      </c>
      <c r="AH610">
        <f>IF(טבלה2[[#This Row],[מספר ספרות]]=7,3,2)</f>
        <v>3</v>
      </c>
      <c r="AI610">
        <f>IF(טבלה2[[#This Row],[מספר ספרות]]=7,2,3)</f>
        <v>2</v>
      </c>
    </row>
    <row r="611" spans="17:35" x14ac:dyDescent="0.25">
      <c r="Q611">
        <v>6343814</v>
      </c>
      <c r="R611">
        <v>588</v>
      </c>
      <c r="S611" t="s">
        <v>111</v>
      </c>
      <c r="T611" t="s">
        <v>112</v>
      </c>
      <c r="U611" t="s">
        <v>121</v>
      </c>
      <c r="W611">
        <v>2006</v>
      </c>
      <c r="X611" s="1">
        <f>2025-טבלה2[[#This Row],[שנת יצור]]</f>
        <v>19</v>
      </c>
      <c r="Y611" s="39">
        <v>45608</v>
      </c>
      <c r="Z611" s="39">
        <v>45899</v>
      </c>
      <c r="AA611" t="s">
        <v>116</v>
      </c>
      <c r="AB611" t="s">
        <v>115</v>
      </c>
      <c r="AC611" s="1">
        <f>LEN(טבלה2[[#This Row],[מספר רכב]])</f>
        <v>7</v>
      </c>
      <c r="AD611" s="1" t="str">
        <f>RIGHT(טבלה2[[#This Row],[מספר רכב]],טבלה2[[#This Row],[ספרות בצדדים]])</f>
        <v>14</v>
      </c>
      <c r="AE611" s="1" t="str">
        <f>MID(טבלה2[[#This Row],[מספר רכב]],טבלה2[[#This Row],[ספרות בצדדים]]+1,טבלה2[[#This Row],[ספרות באמצע]])</f>
        <v>438</v>
      </c>
      <c r="AF611" s="1" t="str">
        <f>MID(טבלה2[[#This Row],[מספר רכב]],1,טבלה2[[#This Row],[ספרות בצדדים]])</f>
        <v>63</v>
      </c>
      <c r="AG611" s="1" t="str">
        <f>CONCATENATE(טבלה2[[#This Row],[חלק שמאלי]],"-",טבלה2[[#This Row],[אמצע]],"-",טבלה2[[#This Row],[חלק ימני]])</f>
        <v>63-438-14</v>
      </c>
      <c r="AH611">
        <f>IF(טבלה2[[#This Row],[מספר ספרות]]=7,3,2)</f>
        <v>3</v>
      </c>
      <c r="AI611">
        <f>IF(טבלה2[[#This Row],[מספר ספרות]]=7,2,3)</f>
        <v>2</v>
      </c>
    </row>
    <row r="612" spans="17:35" x14ac:dyDescent="0.25">
      <c r="Q612">
        <v>1776766</v>
      </c>
      <c r="R612">
        <v>588</v>
      </c>
      <c r="S612" t="s">
        <v>111</v>
      </c>
      <c r="T612" t="s">
        <v>112</v>
      </c>
      <c r="U612" t="s">
        <v>113</v>
      </c>
      <c r="V612">
        <v>15</v>
      </c>
      <c r="W612">
        <v>2008</v>
      </c>
      <c r="X612" s="1">
        <f>2025-טבלה2[[#This Row],[שנת יצור]]</f>
        <v>17</v>
      </c>
      <c r="Y612" s="39">
        <v>45685</v>
      </c>
      <c r="Z612" s="39">
        <v>46049</v>
      </c>
      <c r="AA612" t="s">
        <v>116</v>
      </c>
      <c r="AB612" t="s">
        <v>117</v>
      </c>
      <c r="AC612" s="1">
        <f>LEN(טבלה2[[#This Row],[מספר רכב]])</f>
        <v>7</v>
      </c>
      <c r="AD612" s="1" t="str">
        <f>RIGHT(טבלה2[[#This Row],[מספר רכב]],טבלה2[[#This Row],[ספרות בצדדים]])</f>
        <v>66</v>
      </c>
      <c r="AE612" s="1" t="str">
        <f>MID(טבלה2[[#This Row],[מספר רכב]],טבלה2[[#This Row],[ספרות בצדדים]]+1,טבלה2[[#This Row],[ספרות באמצע]])</f>
        <v>767</v>
      </c>
      <c r="AF612" s="1" t="str">
        <f>MID(טבלה2[[#This Row],[מספר רכב]],1,טבלה2[[#This Row],[ספרות בצדדים]])</f>
        <v>17</v>
      </c>
      <c r="AG612" s="1" t="str">
        <f>CONCATENATE(טבלה2[[#This Row],[חלק שמאלי]],"-",טבלה2[[#This Row],[אמצע]],"-",טבלה2[[#This Row],[חלק ימני]])</f>
        <v>17-767-66</v>
      </c>
      <c r="AH612">
        <f>IF(טבלה2[[#This Row],[מספר ספרות]]=7,3,2)</f>
        <v>3</v>
      </c>
      <c r="AI612">
        <f>IF(טבלה2[[#This Row],[מספר ספרות]]=7,2,3)</f>
        <v>2</v>
      </c>
    </row>
    <row r="613" spans="17:35" x14ac:dyDescent="0.25">
      <c r="Q613">
        <v>7594662</v>
      </c>
      <c r="R613">
        <v>588</v>
      </c>
      <c r="S613" t="s">
        <v>111</v>
      </c>
      <c r="T613" t="s">
        <v>112</v>
      </c>
      <c r="U613" t="s">
        <v>113</v>
      </c>
      <c r="V613">
        <v>15</v>
      </c>
      <c r="W613">
        <v>2007</v>
      </c>
      <c r="X613" s="1">
        <f>2025-טבלה2[[#This Row],[שנת יצור]]</f>
        <v>18</v>
      </c>
      <c r="Y613" s="39">
        <v>45375</v>
      </c>
      <c r="Z613" s="39">
        <v>45720</v>
      </c>
      <c r="AA613" t="s">
        <v>120</v>
      </c>
      <c r="AB613" t="s">
        <v>117</v>
      </c>
      <c r="AC613" s="1">
        <f>LEN(טבלה2[[#This Row],[מספר רכב]])</f>
        <v>7</v>
      </c>
      <c r="AD613" s="1" t="str">
        <f>RIGHT(טבלה2[[#This Row],[מספר רכב]],טבלה2[[#This Row],[ספרות בצדדים]])</f>
        <v>62</v>
      </c>
      <c r="AE613" s="1" t="str">
        <f>MID(טבלה2[[#This Row],[מספר רכב]],טבלה2[[#This Row],[ספרות בצדדים]]+1,טבלה2[[#This Row],[ספרות באמצע]])</f>
        <v>946</v>
      </c>
      <c r="AF613" s="1" t="str">
        <f>MID(טבלה2[[#This Row],[מספר רכב]],1,טבלה2[[#This Row],[ספרות בצדדים]])</f>
        <v>75</v>
      </c>
      <c r="AG613" s="1" t="str">
        <f>CONCATENATE(טבלה2[[#This Row],[חלק שמאלי]],"-",טבלה2[[#This Row],[אמצע]],"-",טבלה2[[#This Row],[חלק ימני]])</f>
        <v>75-946-62</v>
      </c>
      <c r="AH613">
        <f>IF(טבלה2[[#This Row],[מספר ספרות]]=7,3,2)</f>
        <v>3</v>
      </c>
      <c r="AI613">
        <f>IF(טבלה2[[#This Row],[מספר ספרות]]=7,2,3)</f>
        <v>2</v>
      </c>
    </row>
    <row r="614" spans="17:35" x14ac:dyDescent="0.25">
      <c r="Q614">
        <v>8181764</v>
      </c>
      <c r="R614">
        <v>481</v>
      </c>
      <c r="S614" t="s">
        <v>165</v>
      </c>
      <c r="T614" t="s">
        <v>166</v>
      </c>
      <c r="U614" t="s">
        <v>125</v>
      </c>
      <c r="W614">
        <v>2008</v>
      </c>
      <c r="X614" s="1">
        <f>2025-טבלה2[[#This Row],[שנת יצור]]</f>
        <v>17</v>
      </c>
      <c r="Y614" s="39">
        <v>45315</v>
      </c>
      <c r="Z614" s="39">
        <v>45614</v>
      </c>
      <c r="AA614" t="s">
        <v>289</v>
      </c>
      <c r="AB614" t="s">
        <v>168</v>
      </c>
      <c r="AC614" s="1">
        <f>LEN(טבלה2[[#This Row],[מספר רכב]])</f>
        <v>7</v>
      </c>
      <c r="AD614" s="1" t="str">
        <f>RIGHT(טבלה2[[#This Row],[מספר רכב]],טבלה2[[#This Row],[ספרות בצדדים]])</f>
        <v>64</v>
      </c>
      <c r="AE614" s="1" t="str">
        <f>MID(טבלה2[[#This Row],[מספר רכב]],טבלה2[[#This Row],[ספרות בצדדים]]+1,טבלה2[[#This Row],[ספרות באמצע]])</f>
        <v>817</v>
      </c>
      <c r="AF614" s="1" t="str">
        <f>MID(טבלה2[[#This Row],[מספר רכב]],1,טבלה2[[#This Row],[ספרות בצדדים]])</f>
        <v>81</v>
      </c>
      <c r="AG614" s="1" t="str">
        <f>CONCATENATE(טבלה2[[#This Row],[חלק שמאלי]],"-",טבלה2[[#This Row],[אמצע]],"-",טבלה2[[#This Row],[חלק ימני]])</f>
        <v>81-817-64</v>
      </c>
      <c r="AH614">
        <f>IF(טבלה2[[#This Row],[מספר ספרות]]=7,3,2)</f>
        <v>3</v>
      </c>
      <c r="AI614">
        <f>IF(טבלה2[[#This Row],[מספר ספרות]]=7,2,3)</f>
        <v>2</v>
      </c>
    </row>
    <row r="615" spans="17:35" x14ac:dyDescent="0.25">
      <c r="Q615">
        <v>7589663</v>
      </c>
      <c r="R615">
        <v>413</v>
      </c>
      <c r="S615" t="s">
        <v>123</v>
      </c>
      <c r="T615" t="s">
        <v>159</v>
      </c>
      <c r="U615" t="s">
        <v>158</v>
      </c>
      <c r="V615">
        <v>15</v>
      </c>
      <c r="W615">
        <v>2008</v>
      </c>
      <c r="X615" s="1">
        <f>2025-טבלה2[[#This Row],[שנת יצור]]</f>
        <v>17</v>
      </c>
      <c r="Y615" s="39">
        <v>45511</v>
      </c>
      <c r="Z615" s="39">
        <v>45848</v>
      </c>
      <c r="AA615" t="s">
        <v>126</v>
      </c>
      <c r="AB615" t="s">
        <v>127</v>
      </c>
      <c r="AC615" s="1">
        <f>LEN(טבלה2[[#This Row],[מספר רכב]])</f>
        <v>7</v>
      </c>
      <c r="AD615" s="1" t="str">
        <f>RIGHT(טבלה2[[#This Row],[מספר רכב]],טבלה2[[#This Row],[ספרות בצדדים]])</f>
        <v>63</v>
      </c>
      <c r="AE615" s="1" t="str">
        <f>MID(טבלה2[[#This Row],[מספר רכב]],טבלה2[[#This Row],[ספרות בצדדים]]+1,טבלה2[[#This Row],[ספרות באמצע]])</f>
        <v>896</v>
      </c>
      <c r="AF615" s="1" t="str">
        <f>MID(טבלה2[[#This Row],[מספר רכב]],1,טבלה2[[#This Row],[ספרות בצדדים]])</f>
        <v>75</v>
      </c>
      <c r="AG615" s="1" t="str">
        <f>CONCATENATE(טבלה2[[#This Row],[חלק שמאלי]],"-",טבלה2[[#This Row],[אמצע]],"-",טבלה2[[#This Row],[חלק ימני]])</f>
        <v>75-896-63</v>
      </c>
      <c r="AH615">
        <f>IF(טבלה2[[#This Row],[מספר ספרות]]=7,3,2)</f>
        <v>3</v>
      </c>
      <c r="AI615">
        <f>IF(טבלה2[[#This Row],[מספר ספרות]]=7,2,3)</f>
        <v>2</v>
      </c>
    </row>
    <row r="616" spans="17:35" x14ac:dyDescent="0.25">
      <c r="Q616">
        <v>88165302</v>
      </c>
      <c r="R616">
        <v>845</v>
      </c>
      <c r="S616" t="s">
        <v>226</v>
      </c>
      <c r="T616" t="s">
        <v>591</v>
      </c>
      <c r="U616" t="s">
        <v>451</v>
      </c>
      <c r="V616">
        <v>8</v>
      </c>
      <c r="W616">
        <v>2022</v>
      </c>
      <c r="X616" s="1">
        <f>2025-טבלה2[[#This Row],[שנת יצור]]</f>
        <v>3</v>
      </c>
      <c r="Y616" s="39">
        <v>45781</v>
      </c>
      <c r="Z616" s="39">
        <v>46145</v>
      </c>
      <c r="AA616" t="s">
        <v>119</v>
      </c>
      <c r="AB616" t="s">
        <v>434</v>
      </c>
      <c r="AC616" s="1">
        <f>LEN(טבלה2[[#This Row],[מספר רכב]])</f>
        <v>8</v>
      </c>
      <c r="AD616" s="1" t="str">
        <f>RIGHT(טבלה2[[#This Row],[מספר רכב]],טבלה2[[#This Row],[ספרות בצדדים]])</f>
        <v>302</v>
      </c>
      <c r="AE616" s="1" t="str">
        <f>MID(טבלה2[[#This Row],[מספר רכב]],טבלה2[[#This Row],[ספרות בצדדים]]+1,טבלה2[[#This Row],[ספרות באמצע]])</f>
        <v>65</v>
      </c>
      <c r="AF616" s="1" t="str">
        <f>MID(טבלה2[[#This Row],[מספר רכב]],1,טבלה2[[#This Row],[ספרות בצדדים]])</f>
        <v>881</v>
      </c>
      <c r="AG616" s="1" t="str">
        <f>CONCATENATE(טבלה2[[#This Row],[חלק שמאלי]],"-",טבלה2[[#This Row],[אמצע]],"-",טבלה2[[#This Row],[חלק ימני]])</f>
        <v>881-65-302</v>
      </c>
      <c r="AH616">
        <f>IF(טבלה2[[#This Row],[מספר ספרות]]=7,3,2)</f>
        <v>2</v>
      </c>
      <c r="AI616">
        <f>IF(טבלה2[[#This Row],[מספר ספרות]]=7,2,3)</f>
        <v>3</v>
      </c>
    </row>
    <row r="617" spans="17:35" x14ac:dyDescent="0.25">
      <c r="Q617">
        <v>8735865</v>
      </c>
      <c r="R617">
        <v>734</v>
      </c>
      <c r="S617" t="s">
        <v>139</v>
      </c>
      <c r="T617" t="s">
        <v>207</v>
      </c>
      <c r="U617" t="s">
        <v>208</v>
      </c>
      <c r="V617">
        <v>15</v>
      </c>
      <c r="W617">
        <v>2009</v>
      </c>
      <c r="X617" s="1">
        <f>2025-טבלה2[[#This Row],[שנת יצור]]</f>
        <v>16</v>
      </c>
      <c r="Y617" s="39">
        <v>45499</v>
      </c>
      <c r="Z617" s="39">
        <v>45713</v>
      </c>
      <c r="AA617" t="s">
        <v>116</v>
      </c>
      <c r="AB617" t="s">
        <v>141</v>
      </c>
      <c r="AC617" s="1">
        <f>LEN(טבלה2[[#This Row],[מספר רכב]])</f>
        <v>7</v>
      </c>
      <c r="AD617" s="1" t="str">
        <f>RIGHT(טבלה2[[#This Row],[מספר רכב]],טבלה2[[#This Row],[ספרות בצדדים]])</f>
        <v>65</v>
      </c>
      <c r="AE617" s="1" t="str">
        <f>MID(טבלה2[[#This Row],[מספר רכב]],טבלה2[[#This Row],[ספרות בצדדים]]+1,טבלה2[[#This Row],[ספרות באמצע]])</f>
        <v>358</v>
      </c>
      <c r="AF617" s="1" t="str">
        <f>MID(טבלה2[[#This Row],[מספר רכב]],1,טבלה2[[#This Row],[ספרות בצדדים]])</f>
        <v>87</v>
      </c>
      <c r="AG617" s="1" t="str">
        <f>CONCATENATE(טבלה2[[#This Row],[חלק שמאלי]],"-",טבלה2[[#This Row],[אמצע]],"-",טבלה2[[#This Row],[חלק ימני]])</f>
        <v>87-358-65</v>
      </c>
      <c r="AH617">
        <f>IF(טבלה2[[#This Row],[מספר ספרות]]=7,3,2)</f>
        <v>3</v>
      </c>
      <c r="AI617">
        <f>IF(טבלה2[[#This Row],[מספר ספרות]]=7,2,3)</f>
        <v>2</v>
      </c>
    </row>
    <row r="618" spans="17:35" x14ac:dyDescent="0.25">
      <c r="Q618">
        <v>6948961</v>
      </c>
      <c r="R618">
        <v>481</v>
      </c>
      <c r="S618" t="s">
        <v>165</v>
      </c>
      <c r="T618" t="s">
        <v>565</v>
      </c>
      <c r="U618" t="s">
        <v>228</v>
      </c>
      <c r="W618">
        <v>2006</v>
      </c>
      <c r="X618" s="1">
        <f>2025-טבלה2[[#This Row],[שנת יצור]]</f>
        <v>19</v>
      </c>
      <c r="Y618" s="39">
        <v>45488</v>
      </c>
      <c r="Z618" s="39">
        <v>45857</v>
      </c>
      <c r="AA618" t="s">
        <v>119</v>
      </c>
      <c r="AB618" t="s">
        <v>373</v>
      </c>
      <c r="AC618" s="1">
        <f>LEN(טבלה2[[#This Row],[מספר רכב]])</f>
        <v>7</v>
      </c>
      <c r="AD618" s="1" t="str">
        <f>RIGHT(טבלה2[[#This Row],[מספר רכב]],טבלה2[[#This Row],[ספרות בצדדים]])</f>
        <v>61</v>
      </c>
      <c r="AE618" s="1" t="str">
        <f>MID(טבלה2[[#This Row],[מספר רכב]],טבלה2[[#This Row],[ספרות בצדדים]]+1,טבלה2[[#This Row],[ספרות באמצע]])</f>
        <v>489</v>
      </c>
      <c r="AF618" s="1" t="str">
        <f>MID(טבלה2[[#This Row],[מספר רכב]],1,טבלה2[[#This Row],[ספרות בצדדים]])</f>
        <v>69</v>
      </c>
      <c r="AG618" s="1" t="str">
        <f>CONCATENATE(טבלה2[[#This Row],[חלק שמאלי]],"-",טבלה2[[#This Row],[אמצע]],"-",טבלה2[[#This Row],[חלק ימני]])</f>
        <v>69-489-61</v>
      </c>
      <c r="AH618">
        <f>IF(טבלה2[[#This Row],[מספר ספרות]]=7,3,2)</f>
        <v>3</v>
      </c>
      <c r="AI618">
        <f>IF(טבלה2[[#This Row],[מספר ספרות]]=7,2,3)</f>
        <v>2</v>
      </c>
    </row>
    <row r="619" spans="17:35" x14ac:dyDescent="0.25">
      <c r="Q619">
        <v>7631427</v>
      </c>
      <c r="R619">
        <v>588</v>
      </c>
      <c r="S619" t="s">
        <v>111</v>
      </c>
      <c r="T619" t="s">
        <v>142</v>
      </c>
      <c r="U619" t="s">
        <v>136</v>
      </c>
      <c r="W619">
        <v>2000</v>
      </c>
      <c r="X619" s="1">
        <f>2025-טבלה2[[#This Row],[שנת יצור]]</f>
        <v>25</v>
      </c>
      <c r="Y619" s="39">
        <v>45355</v>
      </c>
      <c r="Z619" s="39">
        <v>45502</v>
      </c>
      <c r="AA619" t="s">
        <v>119</v>
      </c>
      <c r="AB619" t="s">
        <v>143</v>
      </c>
      <c r="AC619" s="1">
        <f>LEN(טבלה2[[#This Row],[מספר רכב]])</f>
        <v>7</v>
      </c>
      <c r="AD619" s="1" t="str">
        <f>RIGHT(טבלה2[[#This Row],[מספר רכב]],טבלה2[[#This Row],[ספרות בצדדים]])</f>
        <v>27</v>
      </c>
      <c r="AE619" s="1" t="str">
        <f>MID(טבלה2[[#This Row],[מספר רכב]],טבלה2[[#This Row],[ספרות בצדדים]]+1,טבלה2[[#This Row],[ספרות באמצע]])</f>
        <v>314</v>
      </c>
      <c r="AF619" s="1" t="str">
        <f>MID(טבלה2[[#This Row],[מספר רכב]],1,טבלה2[[#This Row],[ספרות בצדדים]])</f>
        <v>76</v>
      </c>
      <c r="AG619" s="1" t="str">
        <f>CONCATENATE(טבלה2[[#This Row],[חלק שמאלי]],"-",טבלה2[[#This Row],[אמצע]],"-",טבלה2[[#This Row],[חלק ימני]])</f>
        <v>76-314-27</v>
      </c>
      <c r="AH619">
        <f>IF(טבלה2[[#This Row],[מספר ספרות]]=7,3,2)</f>
        <v>3</v>
      </c>
      <c r="AI619">
        <f>IF(טבלה2[[#This Row],[מספר ספרות]]=7,2,3)</f>
        <v>2</v>
      </c>
    </row>
    <row r="620" spans="17:35" x14ac:dyDescent="0.25">
      <c r="Q620">
        <v>2480666</v>
      </c>
      <c r="R620">
        <v>845</v>
      </c>
      <c r="S620" t="s">
        <v>226</v>
      </c>
      <c r="T620" t="s">
        <v>315</v>
      </c>
      <c r="U620" t="s">
        <v>183</v>
      </c>
      <c r="W620">
        <v>2008</v>
      </c>
      <c r="X620" s="1">
        <f>2025-טבלה2[[#This Row],[שנת יצור]]</f>
        <v>17</v>
      </c>
      <c r="Y620" s="39">
        <v>45474</v>
      </c>
      <c r="Z620" s="39">
        <v>45740</v>
      </c>
      <c r="AA620" t="s">
        <v>116</v>
      </c>
      <c r="AB620" t="s">
        <v>230</v>
      </c>
      <c r="AC620" s="1">
        <f>LEN(טבלה2[[#This Row],[מספר רכב]])</f>
        <v>7</v>
      </c>
      <c r="AD620" s="1" t="str">
        <f>RIGHT(טבלה2[[#This Row],[מספר רכב]],טבלה2[[#This Row],[ספרות בצדדים]])</f>
        <v>66</v>
      </c>
      <c r="AE620" s="1" t="str">
        <f>MID(טבלה2[[#This Row],[מספר רכב]],טבלה2[[#This Row],[ספרות בצדדים]]+1,טבלה2[[#This Row],[ספרות באמצע]])</f>
        <v>806</v>
      </c>
      <c r="AF620" s="1" t="str">
        <f>MID(טבלה2[[#This Row],[מספר רכב]],1,טבלה2[[#This Row],[ספרות בצדדים]])</f>
        <v>24</v>
      </c>
      <c r="AG620" s="1" t="str">
        <f>CONCATENATE(טבלה2[[#This Row],[חלק שמאלי]],"-",טבלה2[[#This Row],[אמצע]],"-",טבלה2[[#This Row],[חלק ימני]])</f>
        <v>24-806-66</v>
      </c>
      <c r="AH620">
        <f>IF(טבלה2[[#This Row],[מספר ספרות]]=7,3,2)</f>
        <v>3</v>
      </c>
      <c r="AI620">
        <f>IF(טבלה2[[#This Row],[מספר ספרות]]=7,2,3)</f>
        <v>2</v>
      </c>
    </row>
    <row r="621" spans="17:35" x14ac:dyDescent="0.25">
      <c r="Q621">
        <v>3316362</v>
      </c>
      <c r="R621">
        <v>588</v>
      </c>
      <c r="S621" t="s">
        <v>111</v>
      </c>
      <c r="T621" t="s">
        <v>112</v>
      </c>
      <c r="U621" t="s">
        <v>113</v>
      </c>
      <c r="W621">
        <v>2007</v>
      </c>
      <c r="X621" s="1">
        <f>2025-טבלה2[[#This Row],[שנת יצור]]</f>
        <v>18</v>
      </c>
      <c r="Y621" s="39">
        <v>45278</v>
      </c>
      <c r="Z621" s="39">
        <v>45588</v>
      </c>
      <c r="AA621" t="s">
        <v>116</v>
      </c>
      <c r="AB621" t="s">
        <v>117</v>
      </c>
      <c r="AC621" s="1">
        <f>LEN(טבלה2[[#This Row],[מספר רכב]])</f>
        <v>7</v>
      </c>
      <c r="AD621" s="1" t="str">
        <f>RIGHT(טבלה2[[#This Row],[מספר רכב]],טבלה2[[#This Row],[ספרות בצדדים]])</f>
        <v>62</v>
      </c>
      <c r="AE621" s="1" t="str">
        <f>MID(טבלה2[[#This Row],[מספר רכב]],טבלה2[[#This Row],[ספרות בצדדים]]+1,טבלה2[[#This Row],[ספרות באמצע]])</f>
        <v>163</v>
      </c>
      <c r="AF621" s="1" t="str">
        <f>MID(טבלה2[[#This Row],[מספר רכב]],1,טבלה2[[#This Row],[ספרות בצדדים]])</f>
        <v>33</v>
      </c>
      <c r="AG621" s="1" t="str">
        <f>CONCATENATE(טבלה2[[#This Row],[חלק שמאלי]],"-",טבלה2[[#This Row],[אמצע]],"-",טבלה2[[#This Row],[חלק ימני]])</f>
        <v>33-163-62</v>
      </c>
      <c r="AH621">
        <f>IF(טבלה2[[#This Row],[מספר ספרות]]=7,3,2)</f>
        <v>3</v>
      </c>
      <c r="AI621">
        <f>IF(טבלה2[[#This Row],[מספר ספרות]]=7,2,3)</f>
        <v>2</v>
      </c>
    </row>
    <row r="622" spans="17:35" x14ac:dyDescent="0.25">
      <c r="Q622">
        <v>3105665</v>
      </c>
      <c r="R622">
        <v>845</v>
      </c>
      <c r="S622" t="s">
        <v>226</v>
      </c>
      <c r="T622" t="s">
        <v>247</v>
      </c>
      <c r="U622" t="s">
        <v>183</v>
      </c>
      <c r="W622">
        <v>2008</v>
      </c>
      <c r="X622" s="1">
        <f>2025-טבלה2[[#This Row],[שנת יצור]]</f>
        <v>17</v>
      </c>
      <c r="Y622" s="39">
        <v>45295</v>
      </c>
      <c r="Z622" s="39">
        <v>45655</v>
      </c>
      <c r="AA622" t="s">
        <v>119</v>
      </c>
      <c r="AB622" t="s">
        <v>230</v>
      </c>
      <c r="AC622" s="1">
        <f>LEN(טבלה2[[#This Row],[מספר רכב]])</f>
        <v>7</v>
      </c>
      <c r="AD622" s="1" t="str">
        <f>RIGHT(טבלה2[[#This Row],[מספר רכב]],טבלה2[[#This Row],[ספרות בצדדים]])</f>
        <v>65</v>
      </c>
      <c r="AE622" s="1" t="str">
        <f>MID(טבלה2[[#This Row],[מספר רכב]],טבלה2[[#This Row],[ספרות בצדדים]]+1,טבלה2[[#This Row],[ספרות באמצע]])</f>
        <v>056</v>
      </c>
      <c r="AF622" s="1" t="str">
        <f>MID(טבלה2[[#This Row],[מספר רכב]],1,טבלה2[[#This Row],[ספרות בצדדים]])</f>
        <v>31</v>
      </c>
      <c r="AG622" s="1" t="str">
        <f>CONCATENATE(טבלה2[[#This Row],[חלק שמאלי]],"-",טבלה2[[#This Row],[אמצע]],"-",טבלה2[[#This Row],[חלק ימני]])</f>
        <v>31-056-65</v>
      </c>
      <c r="AH622">
        <f>IF(טבלה2[[#This Row],[מספר ספרות]]=7,3,2)</f>
        <v>3</v>
      </c>
      <c r="AI622">
        <f>IF(טבלה2[[#This Row],[מספר ספרות]]=7,2,3)</f>
        <v>2</v>
      </c>
    </row>
    <row r="623" spans="17:35" x14ac:dyDescent="0.25">
      <c r="Q623">
        <v>33852402</v>
      </c>
      <c r="R623">
        <v>299</v>
      </c>
      <c r="S623" t="s">
        <v>374</v>
      </c>
      <c r="T623" t="s">
        <v>411</v>
      </c>
      <c r="U623" t="s">
        <v>194</v>
      </c>
      <c r="V623">
        <v>14</v>
      </c>
      <c r="W623">
        <v>2021</v>
      </c>
      <c r="X623" s="1">
        <f>2025-טבלה2[[#This Row],[שנת יצור]]</f>
        <v>4</v>
      </c>
      <c r="Y623" s="39">
        <v>45781</v>
      </c>
      <c r="Z623" s="39">
        <v>46150</v>
      </c>
      <c r="AA623" t="s">
        <v>184</v>
      </c>
      <c r="AB623" t="s">
        <v>412</v>
      </c>
      <c r="AC623" s="1">
        <f>LEN(טבלה2[[#This Row],[מספר רכב]])</f>
        <v>8</v>
      </c>
      <c r="AD623" s="1" t="str">
        <f>RIGHT(טבלה2[[#This Row],[מספר רכב]],טבלה2[[#This Row],[ספרות בצדדים]])</f>
        <v>402</v>
      </c>
      <c r="AE623" s="1" t="str">
        <f>MID(טבלה2[[#This Row],[מספר רכב]],טבלה2[[#This Row],[ספרות בצדדים]]+1,טבלה2[[#This Row],[ספרות באמצע]])</f>
        <v>52</v>
      </c>
      <c r="AF623" s="1" t="str">
        <f>MID(טבלה2[[#This Row],[מספר רכב]],1,טבלה2[[#This Row],[ספרות בצדדים]])</f>
        <v>338</v>
      </c>
      <c r="AG623" s="1" t="str">
        <f>CONCATENATE(טבלה2[[#This Row],[חלק שמאלי]],"-",טבלה2[[#This Row],[אמצע]],"-",טבלה2[[#This Row],[חלק ימני]])</f>
        <v>338-52-402</v>
      </c>
      <c r="AH623">
        <f>IF(טבלה2[[#This Row],[מספר ספרות]]=7,3,2)</f>
        <v>2</v>
      </c>
      <c r="AI623">
        <f>IF(טבלה2[[#This Row],[מספר ספרות]]=7,2,3)</f>
        <v>3</v>
      </c>
    </row>
    <row r="624" spans="17:35" x14ac:dyDescent="0.25">
      <c r="Q624">
        <v>8954859</v>
      </c>
      <c r="R624">
        <v>588</v>
      </c>
      <c r="S624" t="s">
        <v>111</v>
      </c>
      <c r="T624" t="s">
        <v>112</v>
      </c>
      <c r="U624" t="s">
        <v>121</v>
      </c>
      <c r="W624">
        <v>2006</v>
      </c>
      <c r="X624" s="1">
        <f>2025-טבלה2[[#This Row],[שנת יצור]]</f>
        <v>19</v>
      </c>
      <c r="Y624" s="39">
        <v>45449</v>
      </c>
      <c r="Z624" s="39">
        <v>45792</v>
      </c>
      <c r="AA624" t="s">
        <v>114</v>
      </c>
      <c r="AB624" t="s">
        <v>115</v>
      </c>
      <c r="AC624" s="1">
        <f>LEN(טבלה2[[#This Row],[מספר רכב]])</f>
        <v>7</v>
      </c>
      <c r="AD624" s="1" t="str">
        <f>RIGHT(טבלה2[[#This Row],[מספר רכב]],טבלה2[[#This Row],[ספרות בצדדים]])</f>
        <v>59</v>
      </c>
      <c r="AE624" s="1" t="str">
        <f>MID(טבלה2[[#This Row],[מספר רכב]],טבלה2[[#This Row],[ספרות בצדדים]]+1,טבלה2[[#This Row],[ספרות באמצע]])</f>
        <v>548</v>
      </c>
      <c r="AF624" s="1" t="str">
        <f>MID(טבלה2[[#This Row],[מספר רכב]],1,טבלה2[[#This Row],[ספרות בצדדים]])</f>
        <v>89</v>
      </c>
      <c r="AG624" s="1" t="str">
        <f>CONCATENATE(טבלה2[[#This Row],[חלק שמאלי]],"-",טבלה2[[#This Row],[אמצע]],"-",טבלה2[[#This Row],[חלק ימני]])</f>
        <v>89-548-59</v>
      </c>
      <c r="AH624">
        <f>IF(טבלה2[[#This Row],[מספר ספרות]]=7,3,2)</f>
        <v>3</v>
      </c>
      <c r="AI624">
        <f>IF(טבלה2[[#This Row],[מספר ספרות]]=7,2,3)</f>
        <v>2</v>
      </c>
    </row>
    <row r="625" spans="17:35" x14ac:dyDescent="0.25">
      <c r="Q625">
        <v>2098734</v>
      </c>
      <c r="R625">
        <v>845</v>
      </c>
      <c r="S625" t="s">
        <v>226</v>
      </c>
      <c r="T625" t="s">
        <v>461</v>
      </c>
      <c r="U625" t="s">
        <v>360</v>
      </c>
      <c r="V625">
        <v>14</v>
      </c>
      <c r="W625">
        <v>2015</v>
      </c>
      <c r="X625" s="1">
        <f>2025-טבלה2[[#This Row],[שנת יצור]]</f>
        <v>10</v>
      </c>
      <c r="Y625" s="39">
        <v>45781</v>
      </c>
      <c r="Z625" s="39">
        <v>46152</v>
      </c>
      <c r="AA625" t="s">
        <v>119</v>
      </c>
      <c r="AB625" t="s">
        <v>434</v>
      </c>
      <c r="AC625" s="1">
        <f>LEN(טבלה2[[#This Row],[מספר רכב]])</f>
        <v>7</v>
      </c>
      <c r="AD625" s="1" t="str">
        <f>RIGHT(טבלה2[[#This Row],[מספר רכב]],טבלה2[[#This Row],[ספרות בצדדים]])</f>
        <v>34</v>
      </c>
      <c r="AE625" s="1" t="str">
        <f>MID(טבלה2[[#This Row],[מספר רכב]],טבלה2[[#This Row],[ספרות בצדדים]]+1,טבלה2[[#This Row],[ספרות באמצע]])</f>
        <v>987</v>
      </c>
      <c r="AF625" s="1" t="str">
        <f>MID(טבלה2[[#This Row],[מספר רכב]],1,טבלה2[[#This Row],[ספרות בצדדים]])</f>
        <v>20</v>
      </c>
      <c r="AG625" s="1" t="str">
        <f>CONCATENATE(טבלה2[[#This Row],[חלק שמאלי]],"-",טבלה2[[#This Row],[אמצע]],"-",טבלה2[[#This Row],[חלק ימני]])</f>
        <v>20-987-34</v>
      </c>
      <c r="AH625">
        <f>IF(טבלה2[[#This Row],[מספר ספרות]]=7,3,2)</f>
        <v>3</v>
      </c>
      <c r="AI625">
        <f>IF(טבלה2[[#This Row],[מספר ספרות]]=7,2,3)</f>
        <v>2</v>
      </c>
    </row>
    <row r="626" spans="17:35" x14ac:dyDescent="0.25">
      <c r="Q626">
        <v>2900531</v>
      </c>
      <c r="R626">
        <v>845</v>
      </c>
      <c r="S626" t="s">
        <v>226</v>
      </c>
      <c r="T626" t="s">
        <v>357</v>
      </c>
      <c r="U626" t="s">
        <v>517</v>
      </c>
      <c r="V626">
        <v>15</v>
      </c>
      <c r="W626">
        <v>2014</v>
      </c>
      <c r="X626" s="1">
        <f>2025-טבלה2[[#This Row],[שנת יצור]]</f>
        <v>11</v>
      </c>
      <c r="Y626" s="39">
        <v>45781</v>
      </c>
      <c r="Z626" s="39">
        <v>46197</v>
      </c>
      <c r="AA626" t="s">
        <v>116</v>
      </c>
      <c r="AB626" t="s">
        <v>358</v>
      </c>
      <c r="AC626" s="1">
        <f>LEN(טבלה2[[#This Row],[מספר רכב]])</f>
        <v>7</v>
      </c>
      <c r="AD626" s="1" t="str">
        <f>RIGHT(טבלה2[[#This Row],[מספר רכב]],טבלה2[[#This Row],[ספרות בצדדים]])</f>
        <v>31</v>
      </c>
      <c r="AE626" s="1" t="str">
        <f>MID(טבלה2[[#This Row],[מספר רכב]],טבלה2[[#This Row],[ספרות בצדדים]]+1,טבלה2[[#This Row],[ספרות באמצע]])</f>
        <v>005</v>
      </c>
      <c r="AF626" s="1" t="str">
        <f>MID(טבלה2[[#This Row],[מספר רכב]],1,טבלה2[[#This Row],[ספרות בצדדים]])</f>
        <v>29</v>
      </c>
      <c r="AG626" s="1" t="str">
        <f>CONCATENATE(טבלה2[[#This Row],[חלק שמאלי]],"-",טבלה2[[#This Row],[אמצע]],"-",טבלה2[[#This Row],[חלק ימני]])</f>
        <v>29-005-31</v>
      </c>
      <c r="AH626">
        <f>IF(טבלה2[[#This Row],[מספר ספרות]]=7,3,2)</f>
        <v>3</v>
      </c>
      <c r="AI626">
        <f>IF(טבלה2[[#This Row],[מספר ספרות]]=7,2,3)</f>
        <v>2</v>
      </c>
    </row>
    <row r="627" spans="17:35" x14ac:dyDescent="0.25">
      <c r="Q627">
        <v>4474064</v>
      </c>
      <c r="R627">
        <v>839</v>
      </c>
      <c r="S627" t="s">
        <v>244</v>
      </c>
      <c r="T627" t="s">
        <v>251</v>
      </c>
      <c r="U627" t="s">
        <v>177</v>
      </c>
      <c r="V627">
        <v>15</v>
      </c>
      <c r="W627">
        <v>2008</v>
      </c>
      <c r="X627" s="1">
        <f>2025-טבלה2[[#This Row],[שנת יצור]]</f>
        <v>17</v>
      </c>
      <c r="Y627" s="39">
        <v>45627</v>
      </c>
      <c r="Z627" s="39">
        <v>45953</v>
      </c>
      <c r="AA627" t="s">
        <v>233</v>
      </c>
      <c r="AB627" t="s">
        <v>252</v>
      </c>
      <c r="AC627" s="1">
        <f>LEN(טבלה2[[#This Row],[מספר רכב]])</f>
        <v>7</v>
      </c>
      <c r="AD627" s="1" t="str">
        <f>RIGHT(טבלה2[[#This Row],[מספר רכב]],טבלה2[[#This Row],[ספרות בצדדים]])</f>
        <v>64</v>
      </c>
      <c r="AE627" s="1" t="str">
        <f>MID(טבלה2[[#This Row],[מספר רכב]],טבלה2[[#This Row],[ספרות בצדדים]]+1,טבלה2[[#This Row],[ספרות באמצע]])</f>
        <v>740</v>
      </c>
      <c r="AF627" s="1" t="str">
        <f>MID(טבלה2[[#This Row],[מספר רכב]],1,טבלה2[[#This Row],[ספרות בצדדים]])</f>
        <v>44</v>
      </c>
      <c r="AG627" s="1" t="str">
        <f>CONCATENATE(טבלה2[[#This Row],[חלק שמאלי]],"-",טבלה2[[#This Row],[אמצע]],"-",טבלה2[[#This Row],[חלק ימני]])</f>
        <v>44-740-64</v>
      </c>
      <c r="AH627">
        <f>IF(טבלה2[[#This Row],[מספר ספרות]]=7,3,2)</f>
        <v>3</v>
      </c>
      <c r="AI627">
        <f>IF(טבלה2[[#This Row],[מספר ספרות]]=7,2,3)</f>
        <v>2</v>
      </c>
    </row>
    <row r="628" spans="17:35" x14ac:dyDescent="0.25">
      <c r="Q628">
        <v>9441265</v>
      </c>
      <c r="R628">
        <v>588</v>
      </c>
      <c r="S628" t="s">
        <v>111</v>
      </c>
      <c r="T628" t="s">
        <v>112</v>
      </c>
      <c r="U628" t="s">
        <v>113</v>
      </c>
      <c r="V628">
        <v>15</v>
      </c>
      <c r="W628">
        <v>2008</v>
      </c>
      <c r="X628" s="1">
        <f>2025-טבלה2[[#This Row],[שנת יצור]]</f>
        <v>17</v>
      </c>
      <c r="Y628" s="39">
        <v>45714</v>
      </c>
      <c r="Z628" s="39">
        <v>46090</v>
      </c>
      <c r="AA628" t="s">
        <v>118</v>
      </c>
      <c r="AB628" t="s">
        <v>117</v>
      </c>
      <c r="AC628" s="1">
        <f>LEN(טבלה2[[#This Row],[מספר רכב]])</f>
        <v>7</v>
      </c>
      <c r="AD628" s="1" t="str">
        <f>RIGHT(טבלה2[[#This Row],[מספר רכב]],טבלה2[[#This Row],[ספרות בצדדים]])</f>
        <v>65</v>
      </c>
      <c r="AE628" s="1" t="str">
        <f>MID(טבלה2[[#This Row],[מספר רכב]],טבלה2[[#This Row],[ספרות בצדדים]]+1,טבלה2[[#This Row],[ספרות באמצע]])</f>
        <v>412</v>
      </c>
      <c r="AF628" s="1" t="str">
        <f>MID(טבלה2[[#This Row],[מספר רכב]],1,טבלה2[[#This Row],[ספרות בצדדים]])</f>
        <v>94</v>
      </c>
      <c r="AG628" s="1" t="str">
        <f>CONCATENATE(טבלה2[[#This Row],[חלק שמאלי]],"-",טבלה2[[#This Row],[אמצע]],"-",טבלה2[[#This Row],[חלק ימני]])</f>
        <v>94-412-65</v>
      </c>
      <c r="AH628">
        <f>IF(טבלה2[[#This Row],[מספר ספרות]]=7,3,2)</f>
        <v>3</v>
      </c>
      <c r="AI628">
        <f>IF(טבלה2[[#This Row],[מספר ספרות]]=7,2,3)</f>
        <v>2</v>
      </c>
    </row>
    <row r="629" spans="17:35" x14ac:dyDescent="0.25">
      <c r="Q629">
        <v>4277264</v>
      </c>
      <c r="R629">
        <v>413</v>
      </c>
      <c r="S629" t="s">
        <v>123</v>
      </c>
      <c r="T629" t="s">
        <v>159</v>
      </c>
      <c r="U629" t="s">
        <v>158</v>
      </c>
      <c r="V629">
        <v>15</v>
      </c>
      <c r="W629">
        <v>2008</v>
      </c>
      <c r="X629" s="1">
        <f>2025-טבלה2[[#This Row],[שנת יצור]]</f>
        <v>17</v>
      </c>
      <c r="Y629" s="39">
        <v>45309</v>
      </c>
      <c r="Z629" s="39">
        <v>45551</v>
      </c>
      <c r="AA629" t="s">
        <v>119</v>
      </c>
      <c r="AB629" t="s">
        <v>127</v>
      </c>
      <c r="AC629" s="1">
        <f>LEN(טבלה2[[#This Row],[מספר רכב]])</f>
        <v>7</v>
      </c>
      <c r="AD629" s="1" t="str">
        <f>RIGHT(טבלה2[[#This Row],[מספר רכב]],טבלה2[[#This Row],[ספרות בצדדים]])</f>
        <v>64</v>
      </c>
      <c r="AE629" s="1" t="str">
        <f>MID(טבלה2[[#This Row],[מספר רכב]],טבלה2[[#This Row],[ספרות בצדדים]]+1,טבלה2[[#This Row],[ספרות באמצע]])</f>
        <v>772</v>
      </c>
      <c r="AF629" s="1" t="str">
        <f>MID(טבלה2[[#This Row],[מספר רכב]],1,טבלה2[[#This Row],[ספרות בצדדים]])</f>
        <v>42</v>
      </c>
      <c r="AG629" s="1" t="str">
        <f>CONCATENATE(טבלה2[[#This Row],[חלק שמאלי]],"-",טבלה2[[#This Row],[אמצע]],"-",טבלה2[[#This Row],[חלק ימני]])</f>
        <v>42-772-64</v>
      </c>
      <c r="AH629">
        <f>IF(טבלה2[[#This Row],[מספר ספרות]]=7,3,2)</f>
        <v>3</v>
      </c>
      <c r="AI629">
        <f>IF(טבלה2[[#This Row],[מספר ספרות]]=7,2,3)</f>
        <v>2</v>
      </c>
    </row>
    <row r="630" spans="17:35" x14ac:dyDescent="0.25">
      <c r="Q630">
        <v>7666033</v>
      </c>
      <c r="R630">
        <v>299</v>
      </c>
      <c r="S630" t="s">
        <v>374</v>
      </c>
      <c r="T630" t="s">
        <v>541</v>
      </c>
      <c r="U630" t="s">
        <v>228</v>
      </c>
      <c r="V630">
        <v>14</v>
      </c>
      <c r="W630">
        <v>2015</v>
      </c>
      <c r="X630" s="1">
        <f>2025-טבלה2[[#This Row],[שנת יצור]]</f>
        <v>10</v>
      </c>
      <c r="Y630" s="39">
        <v>45781</v>
      </c>
      <c r="Z630" s="39">
        <v>46149</v>
      </c>
      <c r="AA630" t="s">
        <v>133</v>
      </c>
      <c r="AB630" t="s">
        <v>542</v>
      </c>
      <c r="AC630" s="1">
        <f>LEN(טבלה2[[#This Row],[מספר רכב]])</f>
        <v>7</v>
      </c>
      <c r="AD630" s="1" t="str">
        <f>RIGHT(טבלה2[[#This Row],[מספר רכב]],טבלה2[[#This Row],[ספרות בצדדים]])</f>
        <v>33</v>
      </c>
      <c r="AE630" s="1" t="str">
        <f>MID(טבלה2[[#This Row],[מספר רכב]],טבלה2[[#This Row],[ספרות בצדדים]]+1,טבלה2[[#This Row],[ספרות באמצע]])</f>
        <v>660</v>
      </c>
      <c r="AF630" s="1" t="str">
        <f>MID(טבלה2[[#This Row],[מספר רכב]],1,טבלה2[[#This Row],[ספרות בצדדים]])</f>
        <v>76</v>
      </c>
      <c r="AG630" s="1" t="str">
        <f>CONCATENATE(טבלה2[[#This Row],[חלק שמאלי]],"-",טבלה2[[#This Row],[אמצע]],"-",טבלה2[[#This Row],[חלק ימני]])</f>
        <v>76-660-33</v>
      </c>
      <c r="AH630">
        <f>IF(טבלה2[[#This Row],[מספר ספרות]]=7,3,2)</f>
        <v>3</v>
      </c>
      <c r="AI630">
        <f>IF(טבלה2[[#This Row],[מספר ספרות]]=7,2,3)</f>
        <v>2</v>
      </c>
    </row>
    <row r="631" spans="17:35" x14ac:dyDescent="0.25">
      <c r="Q631">
        <v>2354162</v>
      </c>
      <c r="R631">
        <v>778</v>
      </c>
      <c r="S631" t="s">
        <v>353</v>
      </c>
      <c r="T631" t="s">
        <v>593</v>
      </c>
      <c r="U631" t="s">
        <v>539</v>
      </c>
      <c r="W631">
        <v>2007</v>
      </c>
      <c r="X631" s="1">
        <f>2025-טבלה2[[#This Row],[שנת יצור]]</f>
        <v>18</v>
      </c>
      <c r="Y631" s="39">
        <v>45330</v>
      </c>
      <c r="Z631" s="39">
        <v>45688</v>
      </c>
      <c r="AA631" t="s">
        <v>156</v>
      </c>
      <c r="AB631" t="s">
        <v>407</v>
      </c>
      <c r="AC631" s="1">
        <f>LEN(טבלה2[[#This Row],[מספר רכב]])</f>
        <v>7</v>
      </c>
      <c r="AD631" s="1" t="str">
        <f>RIGHT(טבלה2[[#This Row],[מספר רכב]],טבלה2[[#This Row],[ספרות בצדדים]])</f>
        <v>62</v>
      </c>
      <c r="AE631" s="1" t="str">
        <f>MID(טבלה2[[#This Row],[מספר רכב]],טבלה2[[#This Row],[ספרות בצדדים]]+1,טבלה2[[#This Row],[ספרות באמצע]])</f>
        <v>541</v>
      </c>
      <c r="AF631" s="1" t="str">
        <f>MID(טבלה2[[#This Row],[מספר רכב]],1,טבלה2[[#This Row],[ספרות בצדדים]])</f>
        <v>23</v>
      </c>
      <c r="AG631" s="1" t="str">
        <f>CONCATENATE(טבלה2[[#This Row],[חלק שמאלי]],"-",טבלה2[[#This Row],[אמצע]],"-",טבלה2[[#This Row],[חלק ימני]])</f>
        <v>23-541-62</v>
      </c>
      <c r="AH631">
        <f>IF(טבלה2[[#This Row],[מספר ספרות]]=7,3,2)</f>
        <v>3</v>
      </c>
      <c r="AI631">
        <f>IF(טבלה2[[#This Row],[מספר ספרות]]=7,2,3)</f>
        <v>2</v>
      </c>
    </row>
    <row r="632" spans="17:35" x14ac:dyDescent="0.25">
      <c r="Q632">
        <v>4833263</v>
      </c>
      <c r="R632">
        <v>588</v>
      </c>
      <c r="S632" t="s">
        <v>111</v>
      </c>
      <c r="T632" t="s">
        <v>112</v>
      </c>
      <c r="U632" t="s">
        <v>113</v>
      </c>
      <c r="V632">
        <v>15</v>
      </c>
      <c r="W632">
        <v>2008</v>
      </c>
      <c r="X632" s="1">
        <f>2025-טבלה2[[#This Row],[שנת יצור]]</f>
        <v>17</v>
      </c>
      <c r="Y632" s="39">
        <v>45445</v>
      </c>
      <c r="Z632" s="39">
        <v>45812</v>
      </c>
      <c r="AA632" t="s">
        <v>118</v>
      </c>
      <c r="AB632" t="s">
        <v>117</v>
      </c>
      <c r="AC632" s="1">
        <f>LEN(טבלה2[[#This Row],[מספר רכב]])</f>
        <v>7</v>
      </c>
      <c r="AD632" s="1" t="str">
        <f>RIGHT(טבלה2[[#This Row],[מספר רכב]],טבלה2[[#This Row],[ספרות בצדדים]])</f>
        <v>63</v>
      </c>
      <c r="AE632" s="1" t="str">
        <f>MID(טבלה2[[#This Row],[מספר רכב]],טבלה2[[#This Row],[ספרות בצדדים]]+1,טבלה2[[#This Row],[ספרות באמצע]])</f>
        <v>332</v>
      </c>
      <c r="AF632" s="1" t="str">
        <f>MID(טבלה2[[#This Row],[מספר רכב]],1,טבלה2[[#This Row],[ספרות בצדדים]])</f>
        <v>48</v>
      </c>
      <c r="AG632" s="1" t="str">
        <f>CONCATENATE(טבלה2[[#This Row],[חלק שמאלי]],"-",טבלה2[[#This Row],[אמצע]],"-",טבלה2[[#This Row],[חלק ימני]])</f>
        <v>48-332-63</v>
      </c>
      <c r="AH632">
        <f>IF(טבלה2[[#This Row],[מספר ספרות]]=7,3,2)</f>
        <v>3</v>
      </c>
      <c r="AI632">
        <f>IF(טבלה2[[#This Row],[מספר ספרות]]=7,2,3)</f>
        <v>2</v>
      </c>
    </row>
    <row r="633" spans="17:35" x14ac:dyDescent="0.25">
      <c r="Q633">
        <v>2483439</v>
      </c>
      <c r="R633">
        <v>650</v>
      </c>
      <c r="S633" t="s">
        <v>436</v>
      </c>
      <c r="T633" t="s">
        <v>589</v>
      </c>
      <c r="U633" t="s">
        <v>590</v>
      </c>
      <c r="V633">
        <v>15</v>
      </c>
      <c r="W633">
        <v>2017</v>
      </c>
      <c r="X633" s="1">
        <f>2025-טבלה2[[#This Row],[שנת יצור]]</f>
        <v>8</v>
      </c>
      <c r="Y633" s="39">
        <v>45781</v>
      </c>
      <c r="Z633" s="39">
        <v>46145</v>
      </c>
      <c r="AA633" t="s">
        <v>156</v>
      </c>
      <c r="AB633" t="s">
        <v>547</v>
      </c>
      <c r="AC633" s="1">
        <f>LEN(טבלה2[[#This Row],[מספר רכב]])</f>
        <v>7</v>
      </c>
      <c r="AD633" s="1" t="str">
        <f>RIGHT(טבלה2[[#This Row],[מספר רכב]],טבלה2[[#This Row],[ספרות בצדדים]])</f>
        <v>39</v>
      </c>
      <c r="AE633" s="1" t="str">
        <f>MID(טבלה2[[#This Row],[מספר רכב]],טבלה2[[#This Row],[ספרות בצדדים]]+1,טבלה2[[#This Row],[ספרות באמצע]])</f>
        <v>834</v>
      </c>
      <c r="AF633" s="1" t="str">
        <f>MID(טבלה2[[#This Row],[מספר רכב]],1,טבלה2[[#This Row],[ספרות בצדדים]])</f>
        <v>24</v>
      </c>
      <c r="AG633" s="1" t="str">
        <f>CONCATENATE(טבלה2[[#This Row],[חלק שמאלי]],"-",טבלה2[[#This Row],[אמצע]],"-",טבלה2[[#This Row],[חלק ימני]])</f>
        <v>24-834-39</v>
      </c>
      <c r="AH633">
        <f>IF(טבלה2[[#This Row],[מספר ספרות]]=7,3,2)</f>
        <v>3</v>
      </c>
      <c r="AI633">
        <f>IF(טבלה2[[#This Row],[מספר ספרות]]=7,2,3)</f>
        <v>2</v>
      </c>
    </row>
    <row r="634" spans="17:35" x14ac:dyDescent="0.25">
      <c r="Q634">
        <v>1739061</v>
      </c>
      <c r="R634">
        <v>588</v>
      </c>
      <c r="S634" t="s">
        <v>111</v>
      </c>
      <c r="T634" t="s">
        <v>112</v>
      </c>
      <c r="U634" t="s">
        <v>113</v>
      </c>
      <c r="W634">
        <v>2007</v>
      </c>
      <c r="X634" s="1">
        <f>2025-טבלה2[[#This Row],[שנת יצור]]</f>
        <v>18</v>
      </c>
      <c r="Y634" s="39">
        <v>45445</v>
      </c>
      <c r="Z634" s="39">
        <v>45800</v>
      </c>
      <c r="AA634" t="s">
        <v>119</v>
      </c>
      <c r="AB634" t="s">
        <v>117</v>
      </c>
      <c r="AC634" s="1">
        <f>LEN(טבלה2[[#This Row],[מספר רכב]])</f>
        <v>7</v>
      </c>
      <c r="AD634" s="1" t="str">
        <f>RIGHT(טבלה2[[#This Row],[מספר רכב]],טבלה2[[#This Row],[ספרות בצדדים]])</f>
        <v>61</v>
      </c>
      <c r="AE634" s="1" t="str">
        <f>MID(טבלה2[[#This Row],[מספר רכב]],טבלה2[[#This Row],[ספרות בצדדים]]+1,טבלה2[[#This Row],[ספרות באמצע]])</f>
        <v>390</v>
      </c>
      <c r="AF634" s="1" t="str">
        <f>MID(טבלה2[[#This Row],[מספר רכב]],1,טבלה2[[#This Row],[ספרות בצדדים]])</f>
        <v>17</v>
      </c>
      <c r="AG634" s="1" t="str">
        <f>CONCATENATE(טבלה2[[#This Row],[חלק שמאלי]],"-",טבלה2[[#This Row],[אמצע]],"-",טבלה2[[#This Row],[חלק ימני]])</f>
        <v>17-390-61</v>
      </c>
      <c r="AH634">
        <f>IF(טבלה2[[#This Row],[מספר ספרות]]=7,3,2)</f>
        <v>3</v>
      </c>
      <c r="AI634">
        <f>IF(טבלה2[[#This Row],[מספר ספרות]]=7,2,3)</f>
        <v>2</v>
      </c>
    </row>
    <row r="635" spans="17:35" x14ac:dyDescent="0.25">
      <c r="Q635">
        <v>2146264</v>
      </c>
      <c r="R635">
        <v>481</v>
      </c>
      <c r="S635" t="s">
        <v>165</v>
      </c>
      <c r="T635" t="s">
        <v>166</v>
      </c>
      <c r="U635" t="s">
        <v>167</v>
      </c>
      <c r="V635">
        <v>15</v>
      </c>
      <c r="W635">
        <v>2008</v>
      </c>
      <c r="X635" s="1">
        <f>2025-טבלה2[[#This Row],[שנת יצור]]</f>
        <v>17</v>
      </c>
      <c r="Y635" s="39">
        <v>45510</v>
      </c>
      <c r="Z635" s="39">
        <v>45869</v>
      </c>
      <c r="AA635" t="s">
        <v>116</v>
      </c>
      <c r="AB635" t="s">
        <v>168</v>
      </c>
      <c r="AC635" s="1">
        <f>LEN(טבלה2[[#This Row],[מספר רכב]])</f>
        <v>7</v>
      </c>
      <c r="AD635" s="1" t="str">
        <f>RIGHT(טבלה2[[#This Row],[מספר רכב]],טבלה2[[#This Row],[ספרות בצדדים]])</f>
        <v>64</v>
      </c>
      <c r="AE635" s="1" t="str">
        <f>MID(טבלה2[[#This Row],[מספר רכב]],טבלה2[[#This Row],[ספרות בצדדים]]+1,טבלה2[[#This Row],[ספרות באמצע]])</f>
        <v>462</v>
      </c>
      <c r="AF635" s="1" t="str">
        <f>MID(טבלה2[[#This Row],[מספר רכב]],1,טבלה2[[#This Row],[ספרות בצדדים]])</f>
        <v>21</v>
      </c>
      <c r="AG635" s="1" t="str">
        <f>CONCATENATE(טבלה2[[#This Row],[חלק שמאלי]],"-",טבלה2[[#This Row],[אמצע]],"-",טבלה2[[#This Row],[חלק ימני]])</f>
        <v>21-462-64</v>
      </c>
      <c r="AH635">
        <f>IF(טבלה2[[#This Row],[מספר ספרות]]=7,3,2)</f>
        <v>3</v>
      </c>
      <c r="AI635">
        <f>IF(טבלה2[[#This Row],[מספר ספרות]]=7,2,3)</f>
        <v>2</v>
      </c>
    </row>
    <row r="636" spans="17:35" x14ac:dyDescent="0.25">
      <c r="Q636">
        <v>1583159</v>
      </c>
      <c r="R636">
        <v>731</v>
      </c>
      <c r="S636" t="s">
        <v>594</v>
      </c>
      <c r="T636" t="s">
        <v>595</v>
      </c>
      <c r="U636" t="s">
        <v>596</v>
      </c>
      <c r="W636">
        <v>2005</v>
      </c>
      <c r="X636" s="1">
        <f>2025-טבלה2[[#This Row],[שנת יצור]]</f>
        <v>20</v>
      </c>
      <c r="Y636" s="39">
        <v>45268</v>
      </c>
      <c r="Z636" s="39">
        <v>45639</v>
      </c>
      <c r="AA636" t="s">
        <v>122</v>
      </c>
      <c r="AB636" t="s">
        <v>597</v>
      </c>
      <c r="AC636" s="1">
        <f>LEN(טבלה2[[#This Row],[מספר רכב]])</f>
        <v>7</v>
      </c>
      <c r="AD636" s="1" t="str">
        <f>RIGHT(טבלה2[[#This Row],[מספר רכב]],טבלה2[[#This Row],[ספרות בצדדים]])</f>
        <v>59</v>
      </c>
      <c r="AE636" s="1" t="str">
        <f>MID(טבלה2[[#This Row],[מספר רכב]],טבלה2[[#This Row],[ספרות בצדדים]]+1,טבלה2[[#This Row],[ספרות באמצע]])</f>
        <v>831</v>
      </c>
      <c r="AF636" s="1" t="str">
        <f>MID(טבלה2[[#This Row],[מספר רכב]],1,טבלה2[[#This Row],[ספרות בצדדים]])</f>
        <v>15</v>
      </c>
      <c r="AG636" s="1" t="str">
        <f>CONCATENATE(טבלה2[[#This Row],[חלק שמאלי]],"-",טבלה2[[#This Row],[אמצע]],"-",טבלה2[[#This Row],[חלק ימני]])</f>
        <v>15-831-59</v>
      </c>
      <c r="AH636">
        <f>IF(טבלה2[[#This Row],[מספר ספרות]]=7,3,2)</f>
        <v>3</v>
      </c>
      <c r="AI636">
        <f>IF(טבלה2[[#This Row],[מספר ספרות]]=7,2,3)</f>
        <v>2</v>
      </c>
    </row>
    <row r="637" spans="17:35" x14ac:dyDescent="0.25">
      <c r="Q637">
        <v>1772066</v>
      </c>
      <c r="R637">
        <v>588</v>
      </c>
      <c r="S637" t="s">
        <v>111</v>
      </c>
      <c r="T637" t="s">
        <v>112</v>
      </c>
      <c r="U637" t="s">
        <v>121</v>
      </c>
      <c r="V637">
        <v>15</v>
      </c>
      <c r="W637">
        <v>2008</v>
      </c>
      <c r="X637" s="1">
        <f>2025-טבלה2[[#This Row],[שנת יצור]]</f>
        <v>17</v>
      </c>
      <c r="Y637" s="39">
        <v>45664</v>
      </c>
      <c r="Z637" s="39">
        <v>46050</v>
      </c>
      <c r="AA637" t="s">
        <v>120</v>
      </c>
      <c r="AB637" t="s">
        <v>115</v>
      </c>
      <c r="AC637" s="1">
        <f>LEN(טבלה2[[#This Row],[מספר רכב]])</f>
        <v>7</v>
      </c>
      <c r="AD637" s="1" t="str">
        <f>RIGHT(טבלה2[[#This Row],[מספר רכב]],טבלה2[[#This Row],[ספרות בצדדים]])</f>
        <v>66</v>
      </c>
      <c r="AE637" s="1" t="str">
        <f>MID(טבלה2[[#This Row],[מספר רכב]],טבלה2[[#This Row],[ספרות בצדדים]]+1,טבלה2[[#This Row],[ספרות באמצע]])</f>
        <v>720</v>
      </c>
      <c r="AF637" s="1" t="str">
        <f>MID(טבלה2[[#This Row],[מספר רכב]],1,טבלה2[[#This Row],[ספרות בצדדים]])</f>
        <v>17</v>
      </c>
      <c r="AG637" s="1" t="str">
        <f>CONCATENATE(טבלה2[[#This Row],[חלק שמאלי]],"-",טבלה2[[#This Row],[אמצע]],"-",טבלה2[[#This Row],[חלק ימני]])</f>
        <v>17-720-66</v>
      </c>
      <c r="AH637">
        <f>IF(טבלה2[[#This Row],[מספר ספרות]]=7,3,2)</f>
        <v>3</v>
      </c>
      <c r="AI637">
        <f>IF(טבלה2[[#This Row],[מספר ספרות]]=7,2,3)</f>
        <v>2</v>
      </c>
    </row>
    <row r="638" spans="17:35" x14ac:dyDescent="0.25">
      <c r="Q638">
        <v>9352462</v>
      </c>
      <c r="R638">
        <v>19</v>
      </c>
      <c r="S638" t="s">
        <v>339</v>
      </c>
      <c r="T638" t="s">
        <v>598</v>
      </c>
      <c r="W638">
        <v>2008</v>
      </c>
      <c r="X638" s="1">
        <f>2025-טבלה2[[#This Row],[שנת יצור]]</f>
        <v>17</v>
      </c>
      <c r="Y638" s="39">
        <v>45270</v>
      </c>
      <c r="Z638" s="39">
        <v>45516</v>
      </c>
      <c r="AA638" t="s">
        <v>122</v>
      </c>
      <c r="AB638" t="s">
        <v>599</v>
      </c>
      <c r="AC638" s="1">
        <f>LEN(טבלה2[[#This Row],[מספר רכב]])</f>
        <v>7</v>
      </c>
      <c r="AD638" s="1" t="str">
        <f>RIGHT(טבלה2[[#This Row],[מספר רכב]],טבלה2[[#This Row],[ספרות בצדדים]])</f>
        <v>62</v>
      </c>
      <c r="AE638" s="1" t="str">
        <f>MID(טבלה2[[#This Row],[מספר רכב]],טבלה2[[#This Row],[ספרות בצדדים]]+1,טבלה2[[#This Row],[ספרות באמצע]])</f>
        <v>524</v>
      </c>
      <c r="AF638" s="1" t="str">
        <f>MID(טבלה2[[#This Row],[מספר רכב]],1,טבלה2[[#This Row],[ספרות בצדדים]])</f>
        <v>93</v>
      </c>
      <c r="AG638" s="1" t="str">
        <f>CONCATENATE(טבלה2[[#This Row],[חלק שמאלי]],"-",טבלה2[[#This Row],[אמצע]],"-",טבלה2[[#This Row],[חלק ימני]])</f>
        <v>93-524-62</v>
      </c>
      <c r="AH638">
        <f>IF(טבלה2[[#This Row],[מספר ספרות]]=7,3,2)</f>
        <v>3</v>
      </c>
      <c r="AI638">
        <f>IF(טבלה2[[#This Row],[מספר ספרות]]=7,2,3)</f>
        <v>2</v>
      </c>
    </row>
    <row r="639" spans="17:35" x14ac:dyDescent="0.25">
      <c r="Q639">
        <v>1592866</v>
      </c>
      <c r="R639">
        <v>588</v>
      </c>
      <c r="S639" t="s">
        <v>111</v>
      </c>
      <c r="T639" t="s">
        <v>112</v>
      </c>
      <c r="U639" t="s">
        <v>113</v>
      </c>
      <c r="V639">
        <v>15</v>
      </c>
      <c r="W639">
        <v>2008</v>
      </c>
      <c r="X639" s="1">
        <f>2025-טבלה2[[#This Row],[שנת יצור]]</f>
        <v>17</v>
      </c>
      <c r="Y639" s="39">
        <v>45679</v>
      </c>
      <c r="Z639" s="39">
        <v>46044</v>
      </c>
      <c r="AA639" t="s">
        <v>119</v>
      </c>
      <c r="AB639" t="s">
        <v>117</v>
      </c>
      <c r="AC639" s="1">
        <f>LEN(טבלה2[[#This Row],[מספר רכב]])</f>
        <v>7</v>
      </c>
      <c r="AD639" s="1" t="str">
        <f>RIGHT(טבלה2[[#This Row],[מספר רכב]],טבלה2[[#This Row],[ספרות בצדדים]])</f>
        <v>66</v>
      </c>
      <c r="AE639" s="1" t="str">
        <f>MID(טבלה2[[#This Row],[מספר רכב]],טבלה2[[#This Row],[ספרות בצדדים]]+1,טבלה2[[#This Row],[ספרות באמצע]])</f>
        <v>928</v>
      </c>
      <c r="AF639" s="1" t="str">
        <f>MID(טבלה2[[#This Row],[מספר רכב]],1,טבלה2[[#This Row],[ספרות בצדדים]])</f>
        <v>15</v>
      </c>
      <c r="AG639" s="1" t="str">
        <f>CONCATENATE(טבלה2[[#This Row],[חלק שמאלי]],"-",טבלה2[[#This Row],[אמצע]],"-",טבלה2[[#This Row],[חלק ימני]])</f>
        <v>15-928-66</v>
      </c>
      <c r="AH639">
        <f>IF(טבלה2[[#This Row],[מספר ספרות]]=7,3,2)</f>
        <v>3</v>
      </c>
      <c r="AI639">
        <f>IF(טבלה2[[#This Row],[מספר ספרות]]=7,2,3)</f>
        <v>2</v>
      </c>
    </row>
    <row r="640" spans="17:35" x14ac:dyDescent="0.25">
      <c r="Q640">
        <v>6854550</v>
      </c>
      <c r="R640">
        <v>588</v>
      </c>
      <c r="S640" t="s">
        <v>111</v>
      </c>
      <c r="T640" t="s">
        <v>135</v>
      </c>
      <c r="U640" t="s">
        <v>136</v>
      </c>
      <c r="W640">
        <v>2003</v>
      </c>
      <c r="X640" s="1">
        <f>2025-טבלה2[[#This Row],[שנת יצור]]</f>
        <v>22</v>
      </c>
      <c r="Y640" s="39">
        <v>45521</v>
      </c>
      <c r="Z640" s="39">
        <v>45733</v>
      </c>
      <c r="AA640" t="s">
        <v>119</v>
      </c>
      <c r="AB640" t="s">
        <v>137</v>
      </c>
      <c r="AC640" s="1">
        <f>LEN(טבלה2[[#This Row],[מספר רכב]])</f>
        <v>7</v>
      </c>
      <c r="AD640" s="1" t="str">
        <f>RIGHT(טבלה2[[#This Row],[מספר רכב]],טבלה2[[#This Row],[ספרות בצדדים]])</f>
        <v>50</v>
      </c>
      <c r="AE640" s="1" t="str">
        <f>MID(טבלה2[[#This Row],[מספר רכב]],טבלה2[[#This Row],[ספרות בצדדים]]+1,טבלה2[[#This Row],[ספרות באמצע]])</f>
        <v>545</v>
      </c>
      <c r="AF640" s="1" t="str">
        <f>MID(טבלה2[[#This Row],[מספר רכב]],1,טבלה2[[#This Row],[ספרות בצדדים]])</f>
        <v>68</v>
      </c>
      <c r="AG640" s="1" t="str">
        <f>CONCATENATE(טבלה2[[#This Row],[חלק שמאלי]],"-",טבלה2[[#This Row],[אמצע]],"-",טבלה2[[#This Row],[חלק ימני]])</f>
        <v>68-545-50</v>
      </c>
      <c r="AH640">
        <f>IF(טבלה2[[#This Row],[מספר ספרות]]=7,3,2)</f>
        <v>3</v>
      </c>
      <c r="AI640">
        <f>IF(טבלה2[[#This Row],[מספר ספרות]]=7,2,3)</f>
        <v>2</v>
      </c>
    </row>
    <row r="641" spans="17:35" x14ac:dyDescent="0.25">
      <c r="Q641">
        <v>7471363</v>
      </c>
      <c r="R641">
        <v>839</v>
      </c>
      <c r="S641" t="s">
        <v>244</v>
      </c>
      <c r="T641" t="s">
        <v>600</v>
      </c>
      <c r="U641" t="s">
        <v>601</v>
      </c>
      <c r="W641">
        <v>2008</v>
      </c>
      <c r="X641" s="1">
        <f>2025-טבלה2[[#This Row],[שנת יצור]]</f>
        <v>17</v>
      </c>
      <c r="Y641" s="39">
        <v>45463</v>
      </c>
      <c r="Z641" s="39">
        <v>45828</v>
      </c>
      <c r="AA641" t="s">
        <v>119</v>
      </c>
      <c r="AB641" t="s">
        <v>252</v>
      </c>
      <c r="AC641" s="1">
        <f>LEN(טבלה2[[#This Row],[מספר רכב]])</f>
        <v>7</v>
      </c>
      <c r="AD641" s="1" t="str">
        <f>RIGHT(טבלה2[[#This Row],[מספר רכב]],טבלה2[[#This Row],[ספרות בצדדים]])</f>
        <v>63</v>
      </c>
      <c r="AE641" s="1" t="str">
        <f>MID(טבלה2[[#This Row],[מספר רכב]],טבלה2[[#This Row],[ספרות בצדדים]]+1,טבלה2[[#This Row],[ספרות באמצע]])</f>
        <v>713</v>
      </c>
      <c r="AF641" s="1" t="str">
        <f>MID(טבלה2[[#This Row],[מספר רכב]],1,טבלה2[[#This Row],[ספרות בצדדים]])</f>
        <v>74</v>
      </c>
      <c r="AG641" s="1" t="str">
        <f>CONCATENATE(טבלה2[[#This Row],[חלק שמאלי]],"-",טבלה2[[#This Row],[אמצע]],"-",טבלה2[[#This Row],[חלק ימני]])</f>
        <v>74-713-63</v>
      </c>
      <c r="AH641">
        <f>IF(טבלה2[[#This Row],[מספר ספרות]]=7,3,2)</f>
        <v>3</v>
      </c>
      <c r="AI641">
        <f>IF(טבלה2[[#This Row],[מספר ספרות]]=7,2,3)</f>
        <v>2</v>
      </c>
    </row>
    <row r="642" spans="17:35" x14ac:dyDescent="0.25">
      <c r="Q642">
        <v>6702016</v>
      </c>
      <c r="R642">
        <v>588</v>
      </c>
      <c r="S642" t="s">
        <v>111</v>
      </c>
      <c r="T642" t="s">
        <v>112</v>
      </c>
      <c r="U642" t="s">
        <v>113</v>
      </c>
      <c r="W642">
        <v>2005</v>
      </c>
      <c r="X642" s="1">
        <f>2025-טבלה2[[#This Row],[שנת יצור]]</f>
        <v>20</v>
      </c>
      <c r="Y642" s="39">
        <v>45323</v>
      </c>
      <c r="Z642" s="39">
        <v>45463</v>
      </c>
      <c r="AA642" t="s">
        <v>120</v>
      </c>
      <c r="AB642" t="s">
        <v>115</v>
      </c>
      <c r="AC642" s="1">
        <f>LEN(טבלה2[[#This Row],[מספר רכב]])</f>
        <v>7</v>
      </c>
      <c r="AD642" s="1" t="str">
        <f>RIGHT(טבלה2[[#This Row],[מספר רכב]],טבלה2[[#This Row],[ספרות בצדדים]])</f>
        <v>16</v>
      </c>
      <c r="AE642" s="1" t="str">
        <f>MID(טבלה2[[#This Row],[מספר רכב]],טבלה2[[#This Row],[ספרות בצדדים]]+1,טבלה2[[#This Row],[ספרות באמצע]])</f>
        <v>020</v>
      </c>
      <c r="AF642" s="1" t="str">
        <f>MID(טבלה2[[#This Row],[מספר רכב]],1,טבלה2[[#This Row],[ספרות בצדדים]])</f>
        <v>67</v>
      </c>
      <c r="AG642" s="1" t="str">
        <f>CONCATENATE(טבלה2[[#This Row],[חלק שמאלי]],"-",טבלה2[[#This Row],[אמצע]],"-",טבלה2[[#This Row],[חלק ימני]])</f>
        <v>67-020-16</v>
      </c>
      <c r="AH642">
        <f>IF(טבלה2[[#This Row],[מספר ספרות]]=7,3,2)</f>
        <v>3</v>
      </c>
      <c r="AI642">
        <f>IF(טבלה2[[#This Row],[מספר ספרות]]=7,2,3)</f>
        <v>2</v>
      </c>
    </row>
    <row r="643" spans="17:35" x14ac:dyDescent="0.25">
      <c r="Q643">
        <v>1764014</v>
      </c>
      <c r="R643">
        <v>481</v>
      </c>
      <c r="S643" t="s">
        <v>165</v>
      </c>
      <c r="T643" t="s">
        <v>565</v>
      </c>
      <c r="U643" t="s">
        <v>228</v>
      </c>
      <c r="W643">
        <v>2005</v>
      </c>
      <c r="X643" s="1">
        <f>2025-טבלה2[[#This Row],[שנת יצור]]</f>
        <v>20</v>
      </c>
      <c r="Y643" s="39">
        <v>45516</v>
      </c>
      <c r="Z643" s="39">
        <v>45777</v>
      </c>
      <c r="AA643" t="s">
        <v>119</v>
      </c>
      <c r="AB643" t="s">
        <v>373</v>
      </c>
      <c r="AC643" s="1">
        <f>LEN(טבלה2[[#This Row],[מספר רכב]])</f>
        <v>7</v>
      </c>
      <c r="AD643" s="1" t="str">
        <f>RIGHT(טבלה2[[#This Row],[מספר רכב]],טבלה2[[#This Row],[ספרות בצדדים]])</f>
        <v>14</v>
      </c>
      <c r="AE643" s="1" t="str">
        <f>MID(טבלה2[[#This Row],[מספר רכב]],טבלה2[[#This Row],[ספרות בצדדים]]+1,טבלה2[[#This Row],[ספרות באמצע]])</f>
        <v>640</v>
      </c>
      <c r="AF643" s="1" t="str">
        <f>MID(טבלה2[[#This Row],[מספר רכב]],1,טבלה2[[#This Row],[ספרות בצדדים]])</f>
        <v>17</v>
      </c>
      <c r="AG643" s="1" t="str">
        <f>CONCATENATE(טבלה2[[#This Row],[חלק שמאלי]],"-",טבלה2[[#This Row],[אמצע]],"-",טבלה2[[#This Row],[חלק ימני]])</f>
        <v>17-640-14</v>
      </c>
      <c r="AH643">
        <f>IF(טבלה2[[#This Row],[מספר ספרות]]=7,3,2)</f>
        <v>3</v>
      </c>
      <c r="AI643">
        <f>IF(טבלה2[[#This Row],[מספר ספרות]]=7,2,3)</f>
        <v>2</v>
      </c>
    </row>
    <row r="644" spans="17:35" x14ac:dyDescent="0.25">
      <c r="Q644">
        <v>8773060</v>
      </c>
      <c r="R644">
        <v>588</v>
      </c>
      <c r="S644" t="s">
        <v>111</v>
      </c>
      <c r="T644" t="s">
        <v>463</v>
      </c>
      <c r="U644" t="s">
        <v>130</v>
      </c>
      <c r="W644">
        <v>2006</v>
      </c>
      <c r="X644" s="1">
        <f>2025-טבלה2[[#This Row],[שנת יצור]]</f>
        <v>19</v>
      </c>
      <c r="Y644" s="39">
        <v>45425</v>
      </c>
      <c r="Z644" s="39">
        <v>45736</v>
      </c>
      <c r="AA644" t="s">
        <v>116</v>
      </c>
      <c r="AB644" t="s">
        <v>131</v>
      </c>
      <c r="AC644" s="1">
        <f>LEN(טבלה2[[#This Row],[מספר רכב]])</f>
        <v>7</v>
      </c>
      <c r="AD644" s="1" t="str">
        <f>RIGHT(טבלה2[[#This Row],[מספר רכב]],טבלה2[[#This Row],[ספרות בצדדים]])</f>
        <v>60</v>
      </c>
      <c r="AE644" s="1" t="str">
        <f>MID(טבלה2[[#This Row],[מספר רכב]],טבלה2[[#This Row],[ספרות בצדדים]]+1,טבלה2[[#This Row],[ספרות באמצע]])</f>
        <v>730</v>
      </c>
      <c r="AF644" s="1" t="str">
        <f>MID(טבלה2[[#This Row],[מספר רכב]],1,טבלה2[[#This Row],[ספרות בצדדים]])</f>
        <v>87</v>
      </c>
      <c r="AG644" s="1" t="str">
        <f>CONCATENATE(טבלה2[[#This Row],[חלק שמאלי]],"-",טבלה2[[#This Row],[אמצע]],"-",טבלה2[[#This Row],[חלק ימני]])</f>
        <v>87-730-60</v>
      </c>
      <c r="AH644">
        <f>IF(טבלה2[[#This Row],[מספר ספרות]]=7,3,2)</f>
        <v>3</v>
      </c>
      <c r="AI644">
        <f>IF(טבלה2[[#This Row],[מספר ספרות]]=7,2,3)</f>
        <v>2</v>
      </c>
    </row>
    <row r="645" spans="17:35" x14ac:dyDescent="0.25">
      <c r="Q645">
        <v>3634514</v>
      </c>
      <c r="R645">
        <v>413</v>
      </c>
      <c r="S645" t="s">
        <v>123</v>
      </c>
      <c r="T645" t="s">
        <v>124</v>
      </c>
      <c r="U645" t="s">
        <v>125</v>
      </c>
      <c r="W645">
        <v>2006</v>
      </c>
      <c r="X645" s="1">
        <f>2025-טבלה2[[#This Row],[שנת יצור]]</f>
        <v>19</v>
      </c>
      <c r="Y645" s="39">
        <v>45422</v>
      </c>
      <c r="Z645" s="39">
        <v>45807</v>
      </c>
      <c r="AA645" t="s">
        <v>190</v>
      </c>
      <c r="AB645" t="s">
        <v>127</v>
      </c>
      <c r="AC645" s="1">
        <f>LEN(טבלה2[[#This Row],[מספר רכב]])</f>
        <v>7</v>
      </c>
      <c r="AD645" s="1" t="str">
        <f>RIGHT(טבלה2[[#This Row],[מספר רכב]],טבלה2[[#This Row],[ספרות בצדדים]])</f>
        <v>14</v>
      </c>
      <c r="AE645" s="1" t="str">
        <f>MID(טבלה2[[#This Row],[מספר רכב]],טבלה2[[#This Row],[ספרות בצדדים]]+1,טבלה2[[#This Row],[ספרות באמצע]])</f>
        <v>345</v>
      </c>
      <c r="AF645" s="1" t="str">
        <f>MID(טבלה2[[#This Row],[מספר רכב]],1,טבלה2[[#This Row],[ספרות בצדדים]])</f>
        <v>36</v>
      </c>
      <c r="AG645" s="1" t="str">
        <f>CONCATENATE(טבלה2[[#This Row],[חלק שמאלי]],"-",טבלה2[[#This Row],[אמצע]],"-",טבלה2[[#This Row],[חלק ימני]])</f>
        <v>36-345-14</v>
      </c>
      <c r="AH645">
        <f>IF(טבלה2[[#This Row],[מספר ספרות]]=7,3,2)</f>
        <v>3</v>
      </c>
      <c r="AI645">
        <f>IF(טבלה2[[#This Row],[מספר ספרות]]=7,2,3)</f>
        <v>2</v>
      </c>
    </row>
    <row r="646" spans="17:35" x14ac:dyDescent="0.25">
      <c r="Q646">
        <v>4502663</v>
      </c>
      <c r="R646">
        <v>588</v>
      </c>
      <c r="S646" t="s">
        <v>111</v>
      </c>
      <c r="T646" t="s">
        <v>112</v>
      </c>
      <c r="U646" t="s">
        <v>113</v>
      </c>
      <c r="V646">
        <v>15</v>
      </c>
      <c r="W646">
        <v>2008</v>
      </c>
      <c r="X646" s="1">
        <f>2025-טבלה2[[#This Row],[שנת יצור]]</f>
        <v>17</v>
      </c>
      <c r="Y646" s="39">
        <v>45482</v>
      </c>
      <c r="Z646" s="39">
        <v>45797</v>
      </c>
      <c r="AA646" t="s">
        <v>119</v>
      </c>
      <c r="AB646" t="s">
        <v>117</v>
      </c>
      <c r="AC646" s="1">
        <f>LEN(טבלה2[[#This Row],[מספר רכב]])</f>
        <v>7</v>
      </c>
      <c r="AD646" s="1" t="str">
        <f>RIGHT(טבלה2[[#This Row],[מספר רכב]],טבלה2[[#This Row],[ספרות בצדדים]])</f>
        <v>63</v>
      </c>
      <c r="AE646" s="1" t="str">
        <f>MID(טבלה2[[#This Row],[מספר רכב]],טבלה2[[#This Row],[ספרות בצדדים]]+1,טבלה2[[#This Row],[ספרות באמצע]])</f>
        <v>026</v>
      </c>
      <c r="AF646" s="1" t="str">
        <f>MID(טבלה2[[#This Row],[מספר רכב]],1,טבלה2[[#This Row],[ספרות בצדדים]])</f>
        <v>45</v>
      </c>
      <c r="AG646" s="1" t="str">
        <f>CONCATENATE(טבלה2[[#This Row],[חלק שמאלי]],"-",טבלה2[[#This Row],[אמצע]],"-",טבלה2[[#This Row],[חלק ימני]])</f>
        <v>45-026-63</v>
      </c>
      <c r="AH646">
        <f>IF(טבלה2[[#This Row],[מספר ספרות]]=7,3,2)</f>
        <v>3</v>
      </c>
      <c r="AI646">
        <f>IF(טבלה2[[#This Row],[מספר ספרות]]=7,2,3)</f>
        <v>2</v>
      </c>
    </row>
    <row r="647" spans="17:35" x14ac:dyDescent="0.25">
      <c r="Q647">
        <v>4839714</v>
      </c>
      <c r="R647">
        <v>588</v>
      </c>
      <c r="S647" t="s">
        <v>111</v>
      </c>
      <c r="T647" t="s">
        <v>112</v>
      </c>
      <c r="U647" t="s">
        <v>113</v>
      </c>
      <c r="W647">
        <v>2006</v>
      </c>
      <c r="X647" s="1">
        <f>2025-טבלה2[[#This Row],[שנת יצור]]</f>
        <v>19</v>
      </c>
      <c r="Y647" s="39">
        <v>45502</v>
      </c>
      <c r="Z647" s="39">
        <v>45861</v>
      </c>
      <c r="AA647" t="s">
        <v>116</v>
      </c>
      <c r="AB647" t="s">
        <v>115</v>
      </c>
      <c r="AC647" s="1">
        <f>LEN(טבלה2[[#This Row],[מספר רכב]])</f>
        <v>7</v>
      </c>
      <c r="AD647" s="1" t="str">
        <f>RIGHT(טבלה2[[#This Row],[מספר רכב]],טבלה2[[#This Row],[ספרות בצדדים]])</f>
        <v>14</v>
      </c>
      <c r="AE647" s="1" t="str">
        <f>MID(טבלה2[[#This Row],[מספר רכב]],טבלה2[[#This Row],[ספרות בצדדים]]+1,טבלה2[[#This Row],[ספרות באמצע]])</f>
        <v>397</v>
      </c>
      <c r="AF647" s="1" t="str">
        <f>MID(טבלה2[[#This Row],[מספר רכב]],1,טבלה2[[#This Row],[ספרות בצדדים]])</f>
        <v>48</v>
      </c>
      <c r="AG647" s="1" t="str">
        <f>CONCATENATE(טבלה2[[#This Row],[חלק שמאלי]],"-",טבלה2[[#This Row],[אמצע]],"-",טבלה2[[#This Row],[חלק ימני]])</f>
        <v>48-397-14</v>
      </c>
      <c r="AH647">
        <f>IF(טבלה2[[#This Row],[מספר ספרות]]=7,3,2)</f>
        <v>3</v>
      </c>
      <c r="AI647">
        <f>IF(טבלה2[[#This Row],[מספר ספרות]]=7,2,3)</f>
        <v>2</v>
      </c>
    </row>
    <row r="648" spans="17:35" x14ac:dyDescent="0.25">
      <c r="Q648">
        <v>8238762</v>
      </c>
      <c r="R648">
        <v>588</v>
      </c>
      <c r="S648" t="s">
        <v>111</v>
      </c>
      <c r="T648" t="s">
        <v>112</v>
      </c>
      <c r="U648" t="s">
        <v>113</v>
      </c>
      <c r="V648">
        <v>15</v>
      </c>
      <c r="W648">
        <v>2008</v>
      </c>
      <c r="X648" s="1">
        <f>2025-טבלה2[[#This Row],[שנת יצור]]</f>
        <v>17</v>
      </c>
      <c r="Y648" s="39">
        <v>45783</v>
      </c>
      <c r="Z648" s="39">
        <v>46144</v>
      </c>
      <c r="AA648" t="s">
        <v>122</v>
      </c>
      <c r="AB648" t="s">
        <v>117</v>
      </c>
      <c r="AC648" s="1">
        <f>LEN(טבלה2[[#This Row],[מספר רכב]])</f>
        <v>7</v>
      </c>
      <c r="AD648" s="1" t="str">
        <f>RIGHT(טבלה2[[#This Row],[מספר רכב]],טבלה2[[#This Row],[ספרות בצדדים]])</f>
        <v>62</v>
      </c>
      <c r="AE648" s="1" t="str">
        <f>MID(טבלה2[[#This Row],[מספר רכב]],טבלה2[[#This Row],[ספרות בצדדים]]+1,טבלה2[[#This Row],[ספרות באמצע]])</f>
        <v>387</v>
      </c>
      <c r="AF648" s="1" t="str">
        <f>MID(טבלה2[[#This Row],[מספר רכב]],1,טבלה2[[#This Row],[ספרות בצדדים]])</f>
        <v>82</v>
      </c>
      <c r="AG648" s="1" t="str">
        <f>CONCATENATE(טבלה2[[#This Row],[חלק שמאלי]],"-",טבלה2[[#This Row],[אמצע]],"-",טבלה2[[#This Row],[חלק ימני]])</f>
        <v>82-387-62</v>
      </c>
      <c r="AH648">
        <f>IF(טבלה2[[#This Row],[מספר ספרות]]=7,3,2)</f>
        <v>3</v>
      </c>
      <c r="AI648">
        <f>IF(טבלה2[[#This Row],[מספר ספרות]]=7,2,3)</f>
        <v>2</v>
      </c>
    </row>
    <row r="649" spans="17:35" x14ac:dyDescent="0.25">
      <c r="Q649">
        <v>3826560</v>
      </c>
      <c r="R649">
        <v>724</v>
      </c>
      <c r="S649" t="s">
        <v>203</v>
      </c>
      <c r="T649" t="s">
        <v>602</v>
      </c>
      <c r="U649" t="s">
        <v>177</v>
      </c>
      <c r="W649">
        <v>2007</v>
      </c>
      <c r="X649" s="1">
        <f>2025-טבלה2[[#This Row],[שנת יצור]]</f>
        <v>18</v>
      </c>
      <c r="Y649" s="39">
        <v>45471</v>
      </c>
      <c r="Z649" s="39">
        <v>45839</v>
      </c>
      <c r="AA649" t="s">
        <v>199</v>
      </c>
      <c r="AB649" t="s">
        <v>206</v>
      </c>
      <c r="AC649" s="1">
        <f>LEN(טבלה2[[#This Row],[מספר רכב]])</f>
        <v>7</v>
      </c>
      <c r="AD649" s="1" t="str">
        <f>RIGHT(טבלה2[[#This Row],[מספר רכב]],טבלה2[[#This Row],[ספרות בצדדים]])</f>
        <v>60</v>
      </c>
      <c r="AE649" s="1" t="str">
        <f>MID(טבלה2[[#This Row],[מספר רכב]],טבלה2[[#This Row],[ספרות בצדדים]]+1,טבלה2[[#This Row],[ספרות באמצע]])</f>
        <v>265</v>
      </c>
      <c r="AF649" s="1" t="str">
        <f>MID(טבלה2[[#This Row],[מספר רכב]],1,טבלה2[[#This Row],[ספרות בצדדים]])</f>
        <v>38</v>
      </c>
      <c r="AG649" s="1" t="str">
        <f>CONCATENATE(טבלה2[[#This Row],[חלק שמאלי]],"-",טבלה2[[#This Row],[אמצע]],"-",טבלה2[[#This Row],[חלק ימני]])</f>
        <v>38-265-60</v>
      </c>
      <c r="AH649">
        <f>IF(טבלה2[[#This Row],[מספר ספרות]]=7,3,2)</f>
        <v>3</v>
      </c>
      <c r="AI649">
        <f>IF(טבלה2[[#This Row],[מספר ספרות]]=7,2,3)</f>
        <v>2</v>
      </c>
    </row>
    <row r="650" spans="17:35" x14ac:dyDescent="0.25">
      <c r="Q650">
        <v>8527256</v>
      </c>
      <c r="R650">
        <v>588</v>
      </c>
      <c r="S650" t="s">
        <v>111</v>
      </c>
      <c r="T650" t="s">
        <v>112</v>
      </c>
      <c r="U650" t="s">
        <v>121</v>
      </c>
      <c r="W650">
        <v>2004</v>
      </c>
      <c r="X650" s="1">
        <f>2025-טבלה2[[#This Row],[שנת יצור]]</f>
        <v>21</v>
      </c>
      <c r="Y650" s="39">
        <v>45553</v>
      </c>
      <c r="Z650" s="39">
        <v>45736</v>
      </c>
      <c r="AA650" t="s">
        <v>120</v>
      </c>
      <c r="AB650" t="s">
        <v>115</v>
      </c>
      <c r="AC650" s="1">
        <f>LEN(טבלה2[[#This Row],[מספר רכב]])</f>
        <v>7</v>
      </c>
      <c r="AD650" s="1" t="str">
        <f>RIGHT(טבלה2[[#This Row],[מספר רכב]],טבלה2[[#This Row],[ספרות בצדדים]])</f>
        <v>56</v>
      </c>
      <c r="AE650" s="1" t="str">
        <f>MID(טבלה2[[#This Row],[מספר רכב]],טבלה2[[#This Row],[ספרות בצדדים]]+1,טבלה2[[#This Row],[ספרות באמצע]])</f>
        <v>272</v>
      </c>
      <c r="AF650" s="1" t="str">
        <f>MID(טבלה2[[#This Row],[מספר רכב]],1,טבלה2[[#This Row],[ספרות בצדדים]])</f>
        <v>85</v>
      </c>
      <c r="AG650" s="1" t="str">
        <f>CONCATENATE(טבלה2[[#This Row],[חלק שמאלי]],"-",טבלה2[[#This Row],[אמצע]],"-",טבלה2[[#This Row],[חלק ימני]])</f>
        <v>85-272-56</v>
      </c>
      <c r="AH650">
        <f>IF(טבלה2[[#This Row],[מספר ספרות]]=7,3,2)</f>
        <v>3</v>
      </c>
      <c r="AI650">
        <f>IF(טבלה2[[#This Row],[מספר ספרות]]=7,2,3)</f>
        <v>2</v>
      </c>
    </row>
    <row r="651" spans="17:35" x14ac:dyDescent="0.25">
      <c r="Q651">
        <v>8174551</v>
      </c>
      <c r="R651">
        <v>481</v>
      </c>
      <c r="S651" t="s">
        <v>165</v>
      </c>
      <c r="T651" t="s">
        <v>603</v>
      </c>
      <c r="U651" t="s">
        <v>228</v>
      </c>
      <c r="W651">
        <v>2004</v>
      </c>
      <c r="X651" s="1">
        <f>2025-טבלה2[[#This Row],[שנת יצור]]</f>
        <v>21</v>
      </c>
      <c r="Y651" s="39">
        <v>45734</v>
      </c>
      <c r="Z651" s="39">
        <v>45931</v>
      </c>
      <c r="AA651" t="s">
        <v>184</v>
      </c>
      <c r="AB651" t="s">
        <v>185</v>
      </c>
      <c r="AC651" s="1">
        <f>LEN(טבלה2[[#This Row],[מספר רכב]])</f>
        <v>7</v>
      </c>
      <c r="AD651" s="1" t="str">
        <f>RIGHT(טבלה2[[#This Row],[מספר רכב]],טבלה2[[#This Row],[ספרות בצדדים]])</f>
        <v>51</v>
      </c>
      <c r="AE651" s="1" t="str">
        <f>MID(טבלה2[[#This Row],[מספר רכב]],טבלה2[[#This Row],[ספרות בצדדים]]+1,טבלה2[[#This Row],[ספרות באמצע]])</f>
        <v>745</v>
      </c>
      <c r="AF651" s="1" t="str">
        <f>MID(טבלה2[[#This Row],[מספר רכב]],1,טבלה2[[#This Row],[ספרות בצדדים]])</f>
        <v>81</v>
      </c>
      <c r="AG651" s="1" t="str">
        <f>CONCATENATE(טבלה2[[#This Row],[חלק שמאלי]],"-",טבלה2[[#This Row],[אמצע]],"-",טבלה2[[#This Row],[חלק ימני]])</f>
        <v>81-745-51</v>
      </c>
      <c r="AH651">
        <f>IF(טבלה2[[#This Row],[מספר ספרות]]=7,3,2)</f>
        <v>3</v>
      </c>
      <c r="AI651">
        <f>IF(טבלה2[[#This Row],[מספר ספרות]]=7,2,3)</f>
        <v>2</v>
      </c>
    </row>
    <row r="652" spans="17:35" x14ac:dyDescent="0.25">
      <c r="Q652">
        <v>6057936</v>
      </c>
      <c r="R652">
        <v>588</v>
      </c>
      <c r="S652" t="s">
        <v>111</v>
      </c>
      <c r="T652" t="s">
        <v>604</v>
      </c>
      <c r="U652" t="s">
        <v>194</v>
      </c>
      <c r="W652">
        <v>2002</v>
      </c>
      <c r="X652" s="1">
        <f>2025-טבלה2[[#This Row],[שנת יצור]]</f>
        <v>23</v>
      </c>
      <c r="Y652" s="39">
        <v>45337</v>
      </c>
      <c r="Z652" s="39">
        <v>45472</v>
      </c>
      <c r="AA652" t="s">
        <v>116</v>
      </c>
      <c r="AB652">
        <v>626</v>
      </c>
      <c r="AC652" s="1">
        <f>LEN(טבלה2[[#This Row],[מספר רכב]])</f>
        <v>7</v>
      </c>
      <c r="AD652" s="1" t="str">
        <f>RIGHT(טבלה2[[#This Row],[מספר רכב]],טבלה2[[#This Row],[ספרות בצדדים]])</f>
        <v>36</v>
      </c>
      <c r="AE652" s="1" t="str">
        <f>MID(טבלה2[[#This Row],[מספר רכב]],טבלה2[[#This Row],[ספרות בצדדים]]+1,טבלה2[[#This Row],[ספרות באמצע]])</f>
        <v>579</v>
      </c>
      <c r="AF652" s="1" t="str">
        <f>MID(טבלה2[[#This Row],[מספר רכב]],1,טבלה2[[#This Row],[ספרות בצדדים]])</f>
        <v>60</v>
      </c>
      <c r="AG652" s="1" t="str">
        <f>CONCATENATE(טבלה2[[#This Row],[חלק שמאלי]],"-",טבלה2[[#This Row],[אמצע]],"-",טבלה2[[#This Row],[חלק ימני]])</f>
        <v>60-579-36</v>
      </c>
      <c r="AH652">
        <f>IF(טבלה2[[#This Row],[מספר ספרות]]=7,3,2)</f>
        <v>3</v>
      </c>
      <c r="AI652">
        <f>IF(טבלה2[[#This Row],[מספר ספרות]]=7,2,3)</f>
        <v>2</v>
      </c>
    </row>
    <row r="653" spans="17:35" x14ac:dyDescent="0.25">
      <c r="Q653">
        <v>6963563</v>
      </c>
      <c r="R653">
        <v>588</v>
      </c>
      <c r="S653" t="s">
        <v>111</v>
      </c>
      <c r="T653" t="s">
        <v>112</v>
      </c>
      <c r="U653" t="s">
        <v>113</v>
      </c>
      <c r="V653">
        <v>15</v>
      </c>
      <c r="W653">
        <v>2008</v>
      </c>
      <c r="X653" s="1">
        <f>2025-טבלה2[[#This Row],[שנת יצור]]</f>
        <v>17</v>
      </c>
      <c r="Y653" s="39">
        <v>45481</v>
      </c>
      <c r="Z653" s="39">
        <v>45841</v>
      </c>
      <c r="AA653" t="s">
        <v>122</v>
      </c>
      <c r="AB653" t="s">
        <v>117</v>
      </c>
      <c r="AC653" s="1">
        <f>LEN(טבלה2[[#This Row],[מספר רכב]])</f>
        <v>7</v>
      </c>
      <c r="AD653" s="1" t="str">
        <f>RIGHT(טבלה2[[#This Row],[מספר רכב]],טבלה2[[#This Row],[ספרות בצדדים]])</f>
        <v>63</v>
      </c>
      <c r="AE653" s="1" t="str">
        <f>MID(טבלה2[[#This Row],[מספר רכב]],טבלה2[[#This Row],[ספרות בצדדים]]+1,טבלה2[[#This Row],[ספרות באמצע]])</f>
        <v>635</v>
      </c>
      <c r="AF653" s="1" t="str">
        <f>MID(טבלה2[[#This Row],[מספר רכב]],1,טבלה2[[#This Row],[ספרות בצדדים]])</f>
        <v>69</v>
      </c>
      <c r="AG653" s="1" t="str">
        <f>CONCATENATE(טבלה2[[#This Row],[חלק שמאלי]],"-",טבלה2[[#This Row],[אמצע]],"-",טבלה2[[#This Row],[חלק ימני]])</f>
        <v>69-635-63</v>
      </c>
      <c r="AH653">
        <f>IF(טבלה2[[#This Row],[מספר ספרות]]=7,3,2)</f>
        <v>3</v>
      </c>
      <c r="AI653">
        <f>IF(טבלה2[[#This Row],[מספר ספרות]]=7,2,3)</f>
        <v>2</v>
      </c>
    </row>
    <row r="654" spans="17:35" x14ac:dyDescent="0.25">
      <c r="Q654">
        <v>8091962</v>
      </c>
      <c r="R654">
        <v>588</v>
      </c>
      <c r="S654" t="s">
        <v>111</v>
      </c>
      <c r="T654" t="s">
        <v>112</v>
      </c>
      <c r="U654" t="s">
        <v>113</v>
      </c>
      <c r="V654">
        <v>15</v>
      </c>
      <c r="W654">
        <v>2008</v>
      </c>
      <c r="X654" s="1">
        <f>2025-טבלה2[[#This Row],[שנת יצור]]</f>
        <v>17</v>
      </c>
      <c r="Y654" s="39">
        <v>45767</v>
      </c>
      <c r="Z654" s="39">
        <v>46142</v>
      </c>
      <c r="AA654" t="s">
        <v>120</v>
      </c>
      <c r="AB654" t="s">
        <v>117</v>
      </c>
      <c r="AC654" s="1">
        <f>LEN(טבלה2[[#This Row],[מספר רכב]])</f>
        <v>7</v>
      </c>
      <c r="AD654" s="1" t="str">
        <f>RIGHT(טבלה2[[#This Row],[מספר רכב]],טבלה2[[#This Row],[ספרות בצדדים]])</f>
        <v>62</v>
      </c>
      <c r="AE654" s="1" t="str">
        <f>MID(טבלה2[[#This Row],[מספר רכב]],טבלה2[[#This Row],[ספרות בצדדים]]+1,טבלה2[[#This Row],[ספרות באמצע]])</f>
        <v>919</v>
      </c>
      <c r="AF654" s="1" t="str">
        <f>MID(טבלה2[[#This Row],[מספר רכב]],1,טבלה2[[#This Row],[ספרות בצדדים]])</f>
        <v>80</v>
      </c>
      <c r="AG654" s="1" t="str">
        <f>CONCATENATE(טבלה2[[#This Row],[חלק שמאלי]],"-",טבלה2[[#This Row],[אמצע]],"-",טבלה2[[#This Row],[חלק ימני]])</f>
        <v>80-919-62</v>
      </c>
      <c r="AH654">
        <f>IF(טבלה2[[#This Row],[מספר ספרות]]=7,3,2)</f>
        <v>3</v>
      </c>
      <c r="AI654">
        <f>IF(טבלה2[[#This Row],[מספר ספרות]]=7,2,3)</f>
        <v>2</v>
      </c>
    </row>
    <row r="655" spans="17:35" x14ac:dyDescent="0.25">
      <c r="Q655">
        <v>3660762</v>
      </c>
      <c r="R655">
        <v>588</v>
      </c>
      <c r="S655" t="s">
        <v>111</v>
      </c>
      <c r="T655" t="s">
        <v>112</v>
      </c>
      <c r="U655" t="s">
        <v>113</v>
      </c>
      <c r="W655">
        <v>2007</v>
      </c>
      <c r="X655" s="1">
        <f>2025-טבלה2[[#This Row],[שנת יצור]]</f>
        <v>18</v>
      </c>
      <c r="Y655" s="39">
        <v>45722</v>
      </c>
      <c r="Z655" s="39">
        <v>45987</v>
      </c>
      <c r="AA655" t="s">
        <v>116</v>
      </c>
      <c r="AB655" t="s">
        <v>117</v>
      </c>
      <c r="AC655" s="1">
        <f>LEN(טבלה2[[#This Row],[מספר רכב]])</f>
        <v>7</v>
      </c>
      <c r="AD655" s="1" t="str">
        <f>RIGHT(טבלה2[[#This Row],[מספר רכב]],טבלה2[[#This Row],[ספרות בצדדים]])</f>
        <v>62</v>
      </c>
      <c r="AE655" s="1" t="str">
        <f>MID(טבלה2[[#This Row],[מספר רכב]],טבלה2[[#This Row],[ספרות בצדדים]]+1,טבלה2[[#This Row],[ספרות באמצע]])</f>
        <v>607</v>
      </c>
      <c r="AF655" s="1" t="str">
        <f>MID(טבלה2[[#This Row],[מספר רכב]],1,טבלה2[[#This Row],[ספרות בצדדים]])</f>
        <v>36</v>
      </c>
      <c r="AG655" s="1" t="str">
        <f>CONCATENATE(טבלה2[[#This Row],[חלק שמאלי]],"-",טבלה2[[#This Row],[אמצע]],"-",טבלה2[[#This Row],[חלק ימני]])</f>
        <v>36-607-62</v>
      </c>
      <c r="AH655">
        <f>IF(טבלה2[[#This Row],[מספר ספרות]]=7,3,2)</f>
        <v>3</v>
      </c>
      <c r="AI655">
        <f>IF(טבלה2[[#This Row],[מספר ספרות]]=7,2,3)</f>
        <v>2</v>
      </c>
    </row>
    <row r="656" spans="17:35" x14ac:dyDescent="0.25">
      <c r="Q656">
        <v>1859161</v>
      </c>
      <c r="R656">
        <v>734</v>
      </c>
      <c r="S656" t="s">
        <v>139</v>
      </c>
      <c r="T656" t="s">
        <v>207</v>
      </c>
      <c r="U656" t="s">
        <v>208</v>
      </c>
      <c r="W656">
        <v>2007</v>
      </c>
      <c r="X656" s="1">
        <f>2025-טבלה2[[#This Row],[שנת יצור]]</f>
        <v>18</v>
      </c>
      <c r="Y656" s="39">
        <v>45796</v>
      </c>
      <c r="Z656" s="39">
        <v>46169</v>
      </c>
      <c r="AA656" t="s">
        <v>184</v>
      </c>
      <c r="AB656" t="s">
        <v>141</v>
      </c>
      <c r="AC656" s="1">
        <f>LEN(טבלה2[[#This Row],[מספר רכב]])</f>
        <v>7</v>
      </c>
      <c r="AD656" s="1" t="str">
        <f>RIGHT(טבלה2[[#This Row],[מספר רכב]],טבלה2[[#This Row],[ספרות בצדדים]])</f>
        <v>61</v>
      </c>
      <c r="AE656" s="1" t="str">
        <f>MID(טבלה2[[#This Row],[מספר רכב]],טבלה2[[#This Row],[ספרות בצדדים]]+1,טבלה2[[#This Row],[ספרות באמצע]])</f>
        <v>591</v>
      </c>
      <c r="AF656" s="1" t="str">
        <f>MID(טבלה2[[#This Row],[מספר רכב]],1,טבלה2[[#This Row],[ספרות בצדדים]])</f>
        <v>18</v>
      </c>
      <c r="AG656" s="1" t="str">
        <f>CONCATENATE(טבלה2[[#This Row],[חלק שמאלי]],"-",טבלה2[[#This Row],[אמצע]],"-",טבלה2[[#This Row],[חלק ימני]])</f>
        <v>18-591-61</v>
      </c>
      <c r="AH656">
        <f>IF(טבלה2[[#This Row],[מספר ספרות]]=7,3,2)</f>
        <v>3</v>
      </c>
      <c r="AI656">
        <f>IF(טבלה2[[#This Row],[מספר ספרות]]=7,2,3)</f>
        <v>2</v>
      </c>
    </row>
    <row r="657" spans="17:35" x14ac:dyDescent="0.25">
      <c r="Q657">
        <v>2293361</v>
      </c>
      <c r="R657">
        <v>413</v>
      </c>
      <c r="S657" t="s">
        <v>123</v>
      </c>
      <c r="T657" t="s">
        <v>179</v>
      </c>
      <c r="U657" t="s">
        <v>158</v>
      </c>
      <c r="W657">
        <v>2007</v>
      </c>
      <c r="X657" s="1">
        <f>2025-טבלה2[[#This Row],[שנת יצור]]</f>
        <v>18</v>
      </c>
      <c r="Y657" s="39">
        <v>45449</v>
      </c>
      <c r="Z657" s="39">
        <v>45786</v>
      </c>
      <c r="AA657" t="s">
        <v>133</v>
      </c>
      <c r="AB657" t="s">
        <v>127</v>
      </c>
      <c r="AC657" s="1">
        <f>LEN(טבלה2[[#This Row],[מספר רכב]])</f>
        <v>7</v>
      </c>
      <c r="AD657" s="1" t="str">
        <f>RIGHT(טבלה2[[#This Row],[מספר רכב]],טבלה2[[#This Row],[ספרות בצדדים]])</f>
        <v>61</v>
      </c>
      <c r="AE657" s="1" t="str">
        <f>MID(טבלה2[[#This Row],[מספר רכב]],טבלה2[[#This Row],[ספרות בצדדים]]+1,טבלה2[[#This Row],[ספרות באמצע]])</f>
        <v>933</v>
      </c>
      <c r="AF657" s="1" t="str">
        <f>MID(טבלה2[[#This Row],[מספר רכב]],1,טבלה2[[#This Row],[ספרות בצדדים]])</f>
        <v>22</v>
      </c>
      <c r="AG657" s="1" t="str">
        <f>CONCATENATE(טבלה2[[#This Row],[חלק שמאלי]],"-",טבלה2[[#This Row],[אמצע]],"-",טבלה2[[#This Row],[חלק ימני]])</f>
        <v>22-933-61</v>
      </c>
      <c r="AH657">
        <f>IF(טבלה2[[#This Row],[מספר ספרות]]=7,3,2)</f>
        <v>3</v>
      </c>
      <c r="AI657">
        <f>IF(טבלה2[[#This Row],[מספר ספרות]]=7,2,3)</f>
        <v>2</v>
      </c>
    </row>
    <row r="658" spans="17:35" x14ac:dyDescent="0.25">
      <c r="Q658">
        <v>6776866</v>
      </c>
      <c r="R658">
        <v>413</v>
      </c>
      <c r="S658" t="s">
        <v>123</v>
      </c>
      <c r="T658" t="s">
        <v>132</v>
      </c>
      <c r="U658" t="s">
        <v>125</v>
      </c>
      <c r="V658">
        <v>9</v>
      </c>
      <c r="W658">
        <v>2008</v>
      </c>
      <c r="X658" s="1">
        <f>2025-טבלה2[[#This Row],[שנת יצור]]</f>
        <v>17</v>
      </c>
      <c r="Y658" s="39">
        <v>45366</v>
      </c>
      <c r="Z658" s="39">
        <v>45726</v>
      </c>
      <c r="AA658" t="s">
        <v>264</v>
      </c>
      <c r="AB658" t="s">
        <v>134</v>
      </c>
      <c r="AC658" s="1">
        <f>LEN(טבלה2[[#This Row],[מספר רכב]])</f>
        <v>7</v>
      </c>
      <c r="AD658" s="1" t="str">
        <f>RIGHT(טבלה2[[#This Row],[מספר רכב]],טבלה2[[#This Row],[ספרות בצדדים]])</f>
        <v>66</v>
      </c>
      <c r="AE658" s="1" t="str">
        <f>MID(טבלה2[[#This Row],[מספר רכב]],טבלה2[[#This Row],[ספרות בצדדים]]+1,טבלה2[[#This Row],[ספרות באמצע]])</f>
        <v>768</v>
      </c>
      <c r="AF658" s="1" t="str">
        <f>MID(טבלה2[[#This Row],[מספר רכב]],1,טבלה2[[#This Row],[ספרות בצדדים]])</f>
        <v>67</v>
      </c>
      <c r="AG658" s="1" t="str">
        <f>CONCATENATE(טבלה2[[#This Row],[חלק שמאלי]],"-",טבלה2[[#This Row],[אמצע]],"-",טבלה2[[#This Row],[חלק ימני]])</f>
        <v>67-768-66</v>
      </c>
      <c r="AH658">
        <f>IF(טבלה2[[#This Row],[מספר ספרות]]=7,3,2)</f>
        <v>3</v>
      </c>
      <c r="AI658">
        <f>IF(טבלה2[[#This Row],[מספר ספרות]]=7,2,3)</f>
        <v>2</v>
      </c>
    </row>
    <row r="659" spans="17:35" x14ac:dyDescent="0.25">
      <c r="Q659">
        <v>8956864</v>
      </c>
      <c r="R659">
        <v>413</v>
      </c>
      <c r="S659" t="s">
        <v>123</v>
      </c>
      <c r="T659" t="s">
        <v>180</v>
      </c>
      <c r="U659" t="s">
        <v>125</v>
      </c>
      <c r="V659">
        <v>15</v>
      </c>
      <c r="W659">
        <v>2008</v>
      </c>
      <c r="X659" s="1">
        <f>2025-טבלה2[[#This Row],[שנת יצור]]</f>
        <v>17</v>
      </c>
      <c r="Y659" s="39">
        <v>45684</v>
      </c>
      <c r="Z659" s="39">
        <v>46049</v>
      </c>
      <c r="AA659" t="s">
        <v>119</v>
      </c>
      <c r="AB659" t="s">
        <v>127</v>
      </c>
      <c r="AC659" s="1">
        <f>LEN(טבלה2[[#This Row],[מספר רכב]])</f>
        <v>7</v>
      </c>
      <c r="AD659" s="1" t="str">
        <f>RIGHT(טבלה2[[#This Row],[מספר רכב]],טבלה2[[#This Row],[ספרות בצדדים]])</f>
        <v>64</v>
      </c>
      <c r="AE659" s="1" t="str">
        <f>MID(טבלה2[[#This Row],[מספר רכב]],טבלה2[[#This Row],[ספרות בצדדים]]+1,טבלה2[[#This Row],[ספרות באמצע]])</f>
        <v>568</v>
      </c>
      <c r="AF659" s="1" t="str">
        <f>MID(טבלה2[[#This Row],[מספר רכב]],1,טבלה2[[#This Row],[ספרות בצדדים]])</f>
        <v>89</v>
      </c>
      <c r="AG659" s="1" t="str">
        <f>CONCATENATE(טבלה2[[#This Row],[חלק שמאלי]],"-",טבלה2[[#This Row],[אמצע]],"-",טבלה2[[#This Row],[חלק ימני]])</f>
        <v>89-568-64</v>
      </c>
      <c r="AH659">
        <f>IF(טבלה2[[#This Row],[מספר ספרות]]=7,3,2)</f>
        <v>3</v>
      </c>
      <c r="AI659">
        <f>IF(טבלה2[[#This Row],[מספר ספרות]]=7,2,3)</f>
        <v>2</v>
      </c>
    </row>
    <row r="660" spans="17:35" x14ac:dyDescent="0.25">
      <c r="Q660">
        <v>2095665</v>
      </c>
      <c r="R660">
        <v>734</v>
      </c>
      <c r="S660" t="s">
        <v>139</v>
      </c>
      <c r="T660" t="s">
        <v>207</v>
      </c>
      <c r="U660" t="s">
        <v>208</v>
      </c>
      <c r="W660">
        <v>2008</v>
      </c>
      <c r="X660" s="1">
        <f>2025-טבלה2[[#This Row],[שנת יצור]]</f>
        <v>17</v>
      </c>
      <c r="Y660" s="39">
        <v>45288</v>
      </c>
      <c r="Z660" s="39">
        <v>45642</v>
      </c>
      <c r="AA660" t="s">
        <v>184</v>
      </c>
      <c r="AB660" t="s">
        <v>141</v>
      </c>
      <c r="AC660" s="1">
        <f>LEN(טבלה2[[#This Row],[מספר רכב]])</f>
        <v>7</v>
      </c>
      <c r="AD660" s="1" t="str">
        <f>RIGHT(טבלה2[[#This Row],[מספר רכב]],טבלה2[[#This Row],[ספרות בצדדים]])</f>
        <v>65</v>
      </c>
      <c r="AE660" s="1" t="str">
        <f>MID(טבלה2[[#This Row],[מספר רכב]],טבלה2[[#This Row],[ספרות בצדדים]]+1,טבלה2[[#This Row],[ספרות באמצע]])</f>
        <v>956</v>
      </c>
      <c r="AF660" s="1" t="str">
        <f>MID(טבלה2[[#This Row],[מספר רכב]],1,טבלה2[[#This Row],[ספרות בצדדים]])</f>
        <v>20</v>
      </c>
      <c r="AG660" s="1" t="str">
        <f>CONCATENATE(טבלה2[[#This Row],[חלק שמאלי]],"-",טבלה2[[#This Row],[אמצע]],"-",טבלה2[[#This Row],[חלק ימני]])</f>
        <v>20-956-65</v>
      </c>
      <c r="AH660">
        <f>IF(טבלה2[[#This Row],[מספר ספרות]]=7,3,2)</f>
        <v>3</v>
      </c>
      <c r="AI660">
        <f>IF(טבלה2[[#This Row],[מספר ספרות]]=7,2,3)</f>
        <v>2</v>
      </c>
    </row>
    <row r="661" spans="17:35" x14ac:dyDescent="0.25">
      <c r="Q661">
        <v>8278571</v>
      </c>
      <c r="R661">
        <v>413</v>
      </c>
      <c r="S661" t="s">
        <v>123</v>
      </c>
      <c r="T661" t="s">
        <v>181</v>
      </c>
      <c r="U661" t="s">
        <v>125</v>
      </c>
      <c r="V661">
        <v>15</v>
      </c>
      <c r="W661">
        <v>2010</v>
      </c>
      <c r="X661" s="1">
        <f>2025-טבלה2[[#This Row],[שנת יצור]]</f>
        <v>15</v>
      </c>
      <c r="Y661" s="39">
        <v>45201</v>
      </c>
      <c r="Z661" s="39">
        <v>45493</v>
      </c>
      <c r="AA661" t="s">
        <v>133</v>
      </c>
      <c r="AB661" t="s">
        <v>127</v>
      </c>
      <c r="AC661" s="1">
        <f>LEN(טבלה2[[#This Row],[מספר רכב]])</f>
        <v>7</v>
      </c>
      <c r="AD661" s="1" t="str">
        <f>RIGHT(טבלה2[[#This Row],[מספר רכב]],טבלה2[[#This Row],[ספרות בצדדים]])</f>
        <v>71</v>
      </c>
      <c r="AE661" s="1" t="str">
        <f>MID(טבלה2[[#This Row],[מספר רכב]],טבלה2[[#This Row],[ספרות בצדדים]]+1,טבלה2[[#This Row],[ספרות באמצע]])</f>
        <v>785</v>
      </c>
      <c r="AF661" s="1" t="str">
        <f>MID(טבלה2[[#This Row],[מספר רכב]],1,טבלה2[[#This Row],[ספרות בצדדים]])</f>
        <v>82</v>
      </c>
      <c r="AG661" s="1" t="str">
        <f>CONCATENATE(טבלה2[[#This Row],[חלק שמאלי]],"-",טבלה2[[#This Row],[אמצע]],"-",טבלה2[[#This Row],[חלק ימני]])</f>
        <v>82-785-71</v>
      </c>
      <c r="AH661">
        <f>IF(טבלה2[[#This Row],[מספר ספרות]]=7,3,2)</f>
        <v>3</v>
      </c>
      <c r="AI661">
        <f>IF(טבלה2[[#This Row],[מספר ספרות]]=7,2,3)</f>
        <v>2</v>
      </c>
    </row>
    <row r="662" spans="17:35" x14ac:dyDescent="0.25">
      <c r="Q662">
        <v>6805566</v>
      </c>
      <c r="R662">
        <v>413</v>
      </c>
      <c r="S662" t="s">
        <v>123</v>
      </c>
      <c r="T662" t="s">
        <v>159</v>
      </c>
      <c r="U662" t="s">
        <v>158</v>
      </c>
      <c r="V662">
        <v>15</v>
      </c>
      <c r="W662">
        <v>2008</v>
      </c>
      <c r="X662" s="1">
        <f>2025-טבלה2[[#This Row],[שנת יצור]]</f>
        <v>17</v>
      </c>
      <c r="Y662" s="39">
        <v>45376</v>
      </c>
      <c r="Z662" s="39">
        <v>45728</v>
      </c>
      <c r="AA662" t="s">
        <v>126</v>
      </c>
      <c r="AB662" t="s">
        <v>127</v>
      </c>
      <c r="AC662" s="1">
        <f>LEN(טבלה2[[#This Row],[מספר רכב]])</f>
        <v>7</v>
      </c>
      <c r="AD662" s="1" t="str">
        <f>RIGHT(טבלה2[[#This Row],[מספר רכב]],טבלה2[[#This Row],[ספרות בצדדים]])</f>
        <v>66</v>
      </c>
      <c r="AE662" s="1" t="str">
        <f>MID(טבלה2[[#This Row],[מספר רכב]],טבלה2[[#This Row],[ספרות בצדדים]]+1,טבלה2[[#This Row],[ספרות באמצע]])</f>
        <v>055</v>
      </c>
      <c r="AF662" s="1" t="str">
        <f>MID(טבלה2[[#This Row],[מספר רכב]],1,טבלה2[[#This Row],[ספרות בצדדים]])</f>
        <v>68</v>
      </c>
      <c r="AG662" s="1" t="str">
        <f>CONCATENATE(טבלה2[[#This Row],[חלק שמאלי]],"-",טבלה2[[#This Row],[אמצע]],"-",טבלה2[[#This Row],[חלק ימני]])</f>
        <v>68-055-66</v>
      </c>
      <c r="AH662">
        <f>IF(טבלה2[[#This Row],[מספר ספרות]]=7,3,2)</f>
        <v>3</v>
      </c>
      <c r="AI662">
        <f>IF(טבלה2[[#This Row],[מספר ספרות]]=7,2,3)</f>
        <v>2</v>
      </c>
    </row>
    <row r="663" spans="17:35" x14ac:dyDescent="0.25">
      <c r="Q663">
        <v>6573956</v>
      </c>
      <c r="R663">
        <v>588</v>
      </c>
      <c r="S663" t="s">
        <v>111</v>
      </c>
      <c r="T663" t="s">
        <v>112</v>
      </c>
      <c r="U663" t="s">
        <v>121</v>
      </c>
      <c r="W663">
        <v>2004</v>
      </c>
      <c r="X663" s="1">
        <f>2025-טבלה2[[#This Row],[שנת יצור]]</f>
        <v>21</v>
      </c>
      <c r="Y663" s="39">
        <v>45332</v>
      </c>
      <c r="Z663" s="39">
        <v>45636</v>
      </c>
      <c r="AA663" t="s">
        <v>442</v>
      </c>
      <c r="AB663" t="s">
        <v>115</v>
      </c>
      <c r="AC663" s="1">
        <f>LEN(טבלה2[[#This Row],[מספר רכב]])</f>
        <v>7</v>
      </c>
      <c r="AD663" s="1" t="str">
        <f>RIGHT(טבלה2[[#This Row],[מספר רכב]],טבלה2[[#This Row],[ספרות בצדדים]])</f>
        <v>56</v>
      </c>
      <c r="AE663" s="1" t="str">
        <f>MID(טבלה2[[#This Row],[מספר רכב]],טבלה2[[#This Row],[ספרות בצדדים]]+1,טבלה2[[#This Row],[ספרות באמצע]])</f>
        <v>739</v>
      </c>
      <c r="AF663" s="1" t="str">
        <f>MID(טבלה2[[#This Row],[מספר רכב]],1,טבלה2[[#This Row],[ספרות בצדדים]])</f>
        <v>65</v>
      </c>
      <c r="AG663" s="1" t="str">
        <f>CONCATENATE(טבלה2[[#This Row],[חלק שמאלי]],"-",טבלה2[[#This Row],[אמצע]],"-",טבלה2[[#This Row],[חלק ימני]])</f>
        <v>65-739-56</v>
      </c>
      <c r="AH663">
        <f>IF(טבלה2[[#This Row],[מספר ספרות]]=7,3,2)</f>
        <v>3</v>
      </c>
      <c r="AI663">
        <f>IF(טבלה2[[#This Row],[מספר ספרות]]=7,2,3)</f>
        <v>2</v>
      </c>
    </row>
    <row r="664" spans="17:35" x14ac:dyDescent="0.25">
      <c r="Q664">
        <v>8777556</v>
      </c>
      <c r="R664">
        <v>588</v>
      </c>
      <c r="S664" t="s">
        <v>111</v>
      </c>
      <c r="T664" t="s">
        <v>112</v>
      </c>
      <c r="U664" t="s">
        <v>113</v>
      </c>
      <c r="W664">
        <v>2005</v>
      </c>
      <c r="X664" s="1">
        <f>2025-טבלה2[[#This Row],[שנת יצור]]</f>
        <v>20</v>
      </c>
      <c r="Y664" s="39">
        <v>45421</v>
      </c>
      <c r="Z664" s="39">
        <v>45785</v>
      </c>
      <c r="AA664" t="s">
        <v>116</v>
      </c>
      <c r="AB664" t="s">
        <v>115</v>
      </c>
      <c r="AC664" s="1">
        <f>LEN(טבלה2[[#This Row],[מספר רכב]])</f>
        <v>7</v>
      </c>
      <c r="AD664" s="1" t="str">
        <f>RIGHT(טבלה2[[#This Row],[מספר רכב]],טבלה2[[#This Row],[ספרות בצדדים]])</f>
        <v>56</v>
      </c>
      <c r="AE664" s="1" t="str">
        <f>MID(טבלה2[[#This Row],[מספר רכב]],טבלה2[[#This Row],[ספרות בצדדים]]+1,טבלה2[[#This Row],[ספרות באמצע]])</f>
        <v>775</v>
      </c>
      <c r="AF664" s="1" t="str">
        <f>MID(טבלה2[[#This Row],[מספר רכב]],1,טבלה2[[#This Row],[ספרות בצדדים]])</f>
        <v>87</v>
      </c>
      <c r="AG664" s="1" t="str">
        <f>CONCATENATE(טבלה2[[#This Row],[חלק שמאלי]],"-",טבלה2[[#This Row],[אמצע]],"-",טבלה2[[#This Row],[חלק ימני]])</f>
        <v>87-775-56</v>
      </c>
      <c r="AH664">
        <f>IF(טבלה2[[#This Row],[מספר ספרות]]=7,3,2)</f>
        <v>3</v>
      </c>
      <c r="AI664">
        <f>IF(טבלה2[[#This Row],[מספר ספרות]]=7,2,3)</f>
        <v>2</v>
      </c>
    </row>
    <row r="665" spans="17:35" x14ac:dyDescent="0.25">
      <c r="Q665">
        <v>8667159</v>
      </c>
      <c r="R665">
        <v>588</v>
      </c>
      <c r="S665" t="s">
        <v>111</v>
      </c>
      <c r="T665" t="s">
        <v>112</v>
      </c>
      <c r="U665" t="s">
        <v>113</v>
      </c>
      <c r="W665">
        <v>2005</v>
      </c>
      <c r="X665" s="1">
        <f>2025-טבלה2[[#This Row],[שנת יצור]]</f>
        <v>20</v>
      </c>
      <c r="Y665" s="39">
        <v>45378</v>
      </c>
      <c r="Z665" s="39">
        <v>45746</v>
      </c>
      <c r="AA665" t="s">
        <v>119</v>
      </c>
      <c r="AB665" t="s">
        <v>115</v>
      </c>
      <c r="AC665" s="1">
        <f>LEN(טבלה2[[#This Row],[מספר רכב]])</f>
        <v>7</v>
      </c>
      <c r="AD665" s="1" t="str">
        <f>RIGHT(טבלה2[[#This Row],[מספר רכב]],טבלה2[[#This Row],[ספרות בצדדים]])</f>
        <v>59</v>
      </c>
      <c r="AE665" s="1" t="str">
        <f>MID(טבלה2[[#This Row],[מספר רכב]],טבלה2[[#This Row],[ספרות בצדדים]]+1,טבלה2[[#This Row],[ספרות באמצע]])</f>
        <v>671</v>
      </c>
      <c r="AF665" s="1" t="str">
        <f>MID(טבלה2[[#This Row],[מספר רכב]],1,טבלה2[[#This Row],[ספרות בצדדים]])</f>
        <v>86</v>
      </c>
      <c r="AG665" s="1" t="str">
        <f>CONCATENATE(טבלה2[[#This Row],[חלק שמאלי]],"-",טבלה2[[#This Row],[אמצע]],"-",טבלה2[[#This Row],[חלק ימני]])</f>
        <v>86-671-59</v>
      </c>
      <c r="AH665">
        <f>IF(טבלה2[[#This Row],[מספר ספרות]]=7,3,2)</f>
        <v>3</v>
      </c>
      <c r="AI665">
        <f>IF(טבלה2[[#This Row],[מספר ספרות]]=7,2,3)</f>
        <v>2</v>
      </c>
    </row>
    <row r="666" spans="17:35" x14ac:dyDescent="0.25">
      <c r="Q666">
        <v>5365586</v>
      </c>
      <c r="R666">
        <v>322</v>
      </c>
      <c r="S666" t="s">
        <v>605</v>
      </c>
      <c r="T666" t="s">
        <v>606</v>
      </c>
      <c r="U666" t="s">
        <v>194</v>
      </c>
      <c r="V666">
        <v>9</v>
      </c>
      <c r="W666">
        <v>2017</v>
      </c>
      <c r="X666" s="1">
        <f>2025-טבלה2[[#This Row],[שנת יצור]]</f>
        <v>8</v>
      </c>
      <c r="Y666" s="39">
        <v>45781</v>
      </c>
      <c r="Z666" s="39">
        <v>46149</v>
      </c>
      <c r="AA666" t="s">
        <v>248</v>
      </c>
      <c r="AB666" t="s">
        <v>607</v>
      </c>
      <c r="AC666" s="1">
        <f>LEN(טבלה2[[#This Row],[מספר רכב]])</f>
        <v>7</v>
      </c>
      <c r="AD666" s="1" t="str">
        <f>RIGHT(טבלה2[[#This Row],[מספר רכב]],טבלה2[[#This Row],[ספרות בצדדים]])</f>
        <v>86</v>
      </c>
      <c r="AE666" s="1" t="str">
        <f>MID(טבלה2[[#This Row],[מספר רכב]],טבלה2[[#This Row],[ספרות בצדדים]]+1,טבלה2[[#This Row],[ספרות באמצע]])</f>
        <v>655</v>
      </c>
      <c r="AF666" s="1" t="str">
        <f>MID(טבלה2[[#This Row],[מספר רכב]],1,טבלה2[[#This Row],[ספרות בצדדים]])</f>
        <v>53</v>
      </c>
      <c r="AG666" s="1" t="str">
        <f>CONCATENATE(טבלה2[[#This Row],[חלק שמאלי]],"-",טבלה2[[#This Row],[אמצע]],"-",טבלה2[[#This Row],[חלק ימני]])</f>
        <v>53-655-86</v>
      </c>
      <c r="AH666">
        <f>IF(טבלה2[[#This Row],[מספר ספרות]]=7,3,2)</f>
        <v>3</v>
      </c>
      <c r="AI666">
        <f>IF(טבלה2[[#This Row],[מספר ספרות]]=7,2,3)</f>
        <v>2</v>
      </c>
    </row>
    <row r="667" spans="17:35" x14ac:dyDescent="0.25">
      <c r="Q667">
        <v>3254770</v>
      </c>
      <c r="R667">
        <v>413</v>
      </c>
      <c r="S667" t="s">
        <v>123</v>
      </c>
      <c r="T667" t="s">
        <v>181</v>
      </c>
      <c r="U667" t="s">
        <v>125</v>
      </c>
      <c r="V667">
        <v>15</v>
      </c>
      <c r="W667">
        <v>2009</v>
      </c>
      <c r="X667" s="1">
        <f>2025-טבלה2[[#This Row],[שנת יצור]]</f>
        <v>16</v>
      </c>
      <c r="Y667" s="39">
        <v>45266</v>
      </c>
      <c r="Z667" s="39">
        <v>45635</v>
      </c>
      <c r="AA667" t="s">
        <v>119</v>
      </c>
      <c r="AB667" t="s">
        <v>127</v>
      </c>
      <c r="AC667" s="1">
        <f>LEN(טבלה2[[#This Row],[מספר רכב]])</f>
        <v>7</v>
      </c>
      <c r="AD667" s="1" t="str">
        <f>RIGHT(טבלה2[[#This Row],[מספר רכב]],טבלה2[[#This Row],[ספרות בצדדים]])</f>
        <v>70</v>
      </c>
      <c r="AE667" s="1" t="str">
        <f>MID(טבלה2[[#This Row],[מספר רכב]],טבלה2[[#This Row],[ספרות בצדדים]]+1,טבלה2[[#This Row],[ספרות באמצע]])</f>
        <v>547</v>
      </c>
      <c r="AF667" s="1" t="str">
        <f>MID(טבלה2[[#This Row],[מספר רכב]],1,טבלה2[[#This Row],[ספרות בצדדים]])</f>
        <v>32</v>
      </c>
      <c r="AG667" s="1" t="str">
        <f>CONCATENATE(טבלה2[[#This Row],[חלק שמאלי]],"-",טבלה2[[#This Row],[אמצע]],"-",טבלה2[[#This Row],[חלק ימני]])</f>
        <v>32-547-70</v>
      </c>
      <c r="AH667">
        <f>IF(טבלה2[[#This Row],[מספר ספרות]]=7,3,2)</f>
        <v>3</v>
      </c>
      <c r="AI667">
        <f>IF(טבלה2[[#This Row],[מספר ספרות]]=7,2,3)</f>
        <v>2</v>
      </c>
    </row>
    <row r="668" spans="17:35" x14ac:dyDescent="0.25">
      <c r="Q668">
        <v>1619263</v>
      </c>
      <c r="R668">
        <v>413</v>
      </c>
      <c r="S668" t="s">
        <v>123</v>
      </c>
      <c r="T668" t="s">
        <v>159</v>
      </c>
      <c r="U668" t="s">
        <v>158</v>
      </c>
      <c r="V668">
        <v>15</v>
      </c>
      <c r="W668">
        <v>2008</v>
      </c>
      <c r="X668" s="1">
        <f>2025-טבלה2[[#This Row],[שנת יצור]]</f>
        <v>17</v>
      </c>
      <c r="Y668" s="39">
        <v>45396</v>
      </c>
      <c r="Z668" s="39">
        <v>45797</v>
      </c>
      <c r="AA668" t="s">
        <v>126</v>
      </c>
      <c r="AB668" t="s">
        <v>127</v>
      </c>
      <c r="AC668" s="1">
        <f>LEN(טבלה2[[#This Row],[מספר רכב]])</f>
        <v>7</v>
      </c>
      <c r="AD668" s="1" t="str">
        <f>RIGHT(טבלה2[[#This Row],[מספר רכב]],טבלה2[[#This Row],[ספרות בצדדים]])</f>
        <v>63</v>
      </c>
      <c r="AE668" s="1" t="str">
        <f>MID(טבלה2[[#This Row],[מספר רכב]],טבלה2[[#This Row],[ספרות בצדדים]]+1,טבלה2[[#This Row],[ספרות באמצע]])</f>
        <v>192</v>
      </c>
      <c r="AF668" s="1" t="str">
        <f>MID(טבלה2[[#This Row],[מספר רכב]],1,טבלה2[[#This Row],[ספרות בצדדים]])</f>
        <v>16</v>
      </c>
      <c r="AG668" s="1" t="str">
        <f>CONCATENATE(טבלה2[[#This Row],[חלק שמאלי]],"-",טבלה2[[#This Row],[אמצע]],"-",טבלה2[[#This Row],[חלק ימני]])</f>
        <v>16-192-63</v>
      </c>
      <c r="AH668">
        <f>IF(טבלה2[[#This Row],[מספר ספרות]]=7,3,2)</f>
        <v>3</v>
      </c>
      <c r="AI668">
        <f>IF(טבלה2[[#This Row],[מספר ספרות]]=7,2,3)</f>
        <v>2</v>
      </c>
    </row>
    <row r="669" spans="17:35" x14ac:dyDescent="0.25">
      <c r="Q669">
        <v>1929962</v>
      </c>
      <c r="R669">
        <v>413</v>
      </c>
      <c r="S669" t="s">
        <v>123</v>
      </c>
      <c r="T669" t="s">
        <v>124</v>
      </c>
      <c r="U669" t="s">
        <v>125</v>
      </c>
      <c r="W669">
        <v>2007</v>
      </c>
      <c r="X669" s="1">
        <f>2025-טבלה2[[#This Row],[שנת יצור]]</f>
        <v>18</v>
      </c>
      <c r="Y669" s="39">
        <v>45341</v>
      </c>
      <c r="Z669" s="39">
        <v>45637</v>
      </c>
      <c r="AA669" t="s">
        <v>133</v>
      </c>
      <c r="AB669" t="s">
        <v>127</v>
      </c>
      <c r="AC669" s="1">
        <f>LEN(טבלה2[[#This Row],[מספר רכב]])</f>
        <v>7</v>
      </c>
      <c r="AD669" s="1" t="str">
        <f>RIGHT(טבלה2[[#This Row],[מספר רכב]],טבלה2[[#This Row],[ספרות בצדדים]])</f>
        <v>62</v>
      </c>
      <c r="AE669" s="1" t="str">
        <f>MID(טבלה2[[#This Row],[מספר רכב]],טבלה2[[#This Row],[ספרות בצדדים]]+1,טבלה2[[#This Row],[ספרות באמצע]])</f>
        <v>299</v>
      </c>
      <c r="AF669" s="1" t="str">
        <f>MID(טבלה2[[#This Row],[מספר רכב]],1,טבלה2[[#This Row],[ספרות בצדדים]])</f>
        <v>19</v>
      </c>
      <c r="AG669" s="1" t="str">
        <f>CONCATENATE(טבלה2[[#This Row],[חלק שמאלי]],"-",טבלה2[[#This Row],[אמצע]],"-",טבלה2[[#This Row],[חלק ימני]])</f>
        <v>19-299-62</v>
      </c>
      <c r="AH669">
        <f>IF(טבלה2[[#This Row],[מספר ספרות]]=7,3,2)</f>
        <v>3</v>
      </c>
      <c r="AI669">
        <f>IF(טבלה2[[#This Row],[מספר ספרות]]=7,2,3)</f>
        <v>2</v>
      </c>
    </row>
    <row r="670" spans="17:35" x14ac:dyDescent="0.25">
      <c r="Q670">
        <v>8423061</v>
      </c>
      <c r="R670">
        <v>751</v>
      </c>
      <c r="S670" t="s">
        <v>231</v>
      </c>
      <c r="T670" t="s">
        <v>528</v>
      </c>
      <c r="U670" t="s">
        <v>215</v>
      </c>
      <c r="W670">
        <v>2007</v>
      </c>
      <c r="X670" s="1">
        <f>2025-טבלה2[[#This Row],[שנת יצור]]</f>
        <v>18</v>
      </c>
      <c r="Y670" s="39">
        <v>45686</v>
      </c>
      <c r="Z670" s="39">
        <v>45926</v>
      </c>
      <c r="AA670" t="s">
        <v>119</v>
      </c>
      <c r="AB670" t="s">
        <v>260</v>
      </c>
      <c r="AC670" s="1">
        <f>LEN(טבלה2[[#This Row],[מספר רכב]])</f>
        <v>7</v>
      </c>
      <c r="AD670" s="1" t="str">
        <f>RIGHT(טבלה2[[#This Row],[מספר רכב]],טבלה2[[#This Row],[ספרות בצדדים]])</f>
        <v>61</v>
      </c>
      <c r="AE670" s="1" t="str">
        <f>MID(טבלה2[[#This Row],[מספר רכב]],טבלה2[[#This Row],[ספרות בצדדים]]+1,טבלה2[[#This Row],[ספרות באמצע]])</f>
        <v>230</v>
      </c>
      <c r="AF670" s="1" t="str">
        <f>MID(טבלה2[[#This Row],[מספר רכב]],1,טבלה2[[#This Row],[ספרות בצדדים]])</f>
        <v>84</v>
      </c>
      <c r="AG670" s="1" t="str">
        <f>CONCATENATE(טבלה2[[#This Row],[חלק שמאלי]],"-",טבלה2[[#This Row],[אמצע]],"-",טבלה2[[#This Row],[חלק ימני]])</f>
        <v>84-230-61</v>
      </c>
      <c r="AH670">
        <f>IF(טבלה2[[#This Row],[מספר ספרות]]=7,3,2)</f>
        <v>3</v>
      </c>
      <c r="AI670">
        <f>IF(טבלה2[[#This Row],[מספר ספרות]]=7,2,3)</f>
        <v>2</v>
      </c>
    </row>
    <row r="671" spans="17:35" x14ac:dyDescent="0.25">
      <c r="Q671">
        <v>1728464</v>
      </c>
      <c r="R671">
        <v>588</v>
      </c>
      <c r="S671" t="s">
        <v>111</v>
      </c>
      <c r="T671" t="s">
        <v>112</v>
      </c>
      <c r="U671" t="s">
        <v>121</v>
      </c>
      <c r="V671">
        <v>15</v>
      </c>
      <c r="W671">
        <v>2008</v>
      </c>
      <c r="X671" s="1">
        <f>2025-טבלה2[[#This Row],[שנת יצור]]</f>
        <v>17</v>
      </c>
      <c r="Y671" s="39">
        <v>45531</v>
      </c>
      <c r="Z671" s="39">
        <v>45897</v>
      </c>
      <c r="AA671" t="s">
        <v>120</v>
      </c>
      <c r="AB671" t="s">
        <v>115</v>
      </c>
      <c r="AC671" s="1">
        <f>LEN(טבלה2[[#This Row],[מספר רכב]])</f>
        <v>7</v>
      </c>
      <c r="AD671" s="1" t="str">
        <f>RIGHT(טבלה2[[#This Row],[מספר רכב]],טבלה2[[#This Row],[ספרות בצדדים]])</f>
        <v>64</v>
      </c>
      <c r="AE671" s="1" t="str">
        <f>MID(טבלה2[[#This Row],[מספר רכב]],טבלה2[[#This Row],[ספרות בצדדים]]+1,טבלה2[[#This Row],[ספרות באמצע]])</f>
        <v>284</v>
      </c>
      <c r="AF671" s="1" t="str">
        <f>MID(טבלה2[[#This Row],[מספר רכב]],1,טבלה2[[#This Row],[ספרות בצדדים]])</f>
        <v>17</v>
      </c>
      <c r="AG671" s="1" t="str">
        <f>CONCATENATE(טבלה2[[#This Row],[חלק שמאלי]],"-",טבלה2[[#This Row],[אמצע]],"-",טבלה2[[#This Row],[חלק ימני]])</f>
        <v>17-284-64</v>
      </c>
      <c r="AH671">
        <f>IF(טבלה2[[#This Row],[מספר ספרות]]=7,3,2)</f>
        <v>3</v>
      </c>
      <c r="AI671">
        <f>IF(טבלה2[[#This Row],[מספר ספרות]]=7,2,3)</f>
        <v>2</v>
      </c>
    </row>
    <row r="672" spans="17:35" x14ac:dyDescent="0.25">
      <c r="Q672">
        <v>3701130</v>
      </c>
      <c r="R672">
        <v>143</v>
      </c>
      <c r="S672" t="s">
        <v>210</v>
      </c>
      <c r="T672" t="s">
        <v>608</v>
      </c>
      <c r="U672" t="s">
        <v>539</v>
      </c>
      <c r="V672">
        <v>13</v>
      </c>
      <c r="W672">
        <v>2017</v>
      </c>
      <c r="X672" s="1">
        <f>2025-טבלה2[[#This Row],[שנת יצור]]</f>
        <v>8</v>
      </c>
      <c r="Y672" s="39">
        <v>45709</v>
      </c>
      <c r="Z672" s="39">
        <v>46061</v>
      </c>
      <c r="AA672" t="s">
        <v>156</v>
      </c>
      <c r="AB672" t="s">
        <v>609</v>
      </c>
      <c r="AC672" s="1">
        <f>LEN(טבלה2[[#This Row],[מספר רכב]])</f>
        <v>7</v>
      </c>
      <c r="AD672" s="1" t="str">
        <f>RIGHT(טבלה2[[#This Row],[מספר רכב]],טבלה2[[#This Row],[ספרות בצדדים]])</f>
        <v>30</v>
      </c>
      <c r="AE672" s="1" t="str">
        <f>MID(טבלה2[[#This Row],[מספר רכב]],טבלה2[[#This Row],[ספרות בצדדים]]+1,טבלה2[[#This Row],[ספרות באמצע]])</f>
        <v>011</v>
      </c>
      <c r="AF672" s="1" t="str">
        <f>MID(טבלה2[[#This Row],[מספר רכב]],1,טבלה2[[#This Row],[ספרות בצדדים]])</f>
        <v>37</v>
      </c>
      <c r="AG672" s="1" t="str">
        <f>CONCATENATE(טבלה2[[#This Row],[חלק שמאלי]],"-",טבלה2[[#This Row],[אמצע]],"-",טבלה2[[#This Row],[חלק ימני]])</f>
        <v>37-011-30</v>
      </c>
      <c r="AH672">
        <f>IF(טבלה2[[#This Row],[מספר ספרות]]=7,3,2)</f>
        <v>3</v>
      </c>
      <c r="AI672">
        <f>IF(טבלה2[[#This Row],[מספר ספרות]]=7,2,3)</f>
        <v>2</v>
      </c>
    </row>
    <row r="673" spans="17:35" x14ac:dyDescent="0.25">
      <c r="Q673">
        <v>8767660</v>
      </c>
      <c r="R673">
        <v>588</v>
      </c>
      <c r="S673" t="s">
        <v>111</v>
      </c>
      <c r="T673" t="s">
        <v>112</v>
      </c>
      <c r="U673" t="s">
        <v>121</v>
      </c>
      <c r="W673">
        <v>2006</v>
      </c>
      <c r="X673" s="1">
        <f>2025-טבלה2[[#This Row],[שנת יצור]]</f>
        <v>19</v>
      </c>
      <c r="Y673" s="39">
        <v>45351</v>
      </c>
      <c r="Z673" s="39">
        <v>45736</v>
      </c>
      <c r="AA673" t="s">
        <v>289</v>
      </c>
      <c r="AB673" t="s">
        <v>115</v>
      </c>
      <c r="AC673" s="1">
        <f>LEN(טבלה2[[#This Row],[מספר רכב]])</f>
        <v>7</v>
      </c>
      <c r="AD673" s="1" t="str">
        <f>RIGHT(טבלה2[[#This Row],[מספר רכב]],טבלה2[[#This Row],[ספרות בצדדים]])</f>
        <v>60</v>
      </c>
      <c r="AE673" s="1" t="str">
        <f>MID(טבלה2[[#This Row],[מספר רכב]],טבלה2[[#This Row],[ספרות בצדדים]]+1,טבלה2[[#This Row],[ספרות באמצע]])</f>
        <v>676</v>
      </c>
      <c r="AF673" s="1" t="str">
        <f>MID(טבלה2[[#This Row],[מספר רכב]],1,טבלה2[[#This Row],[ספרות בצדדים]])</f>
        <v>87</v>
      </c>
      <c r="AG673" s="1" t="str">
        <f>CONCATENATE(טבלה2[[#This Row],[חלק שמאלי]],"-",טבלה2[[#This Row],[אמצע]],"-",טבלה2[[#This Row],[חלק ימני]])</f>
        <v>87-676-60</v>
      </c>
      <c r="AH673">
        <f>IF(טבלה2[[#This Row],[מספר ספרות]]=7,3,2)</f>
        <v>3</v>
      </c>
      <c r="AI673">
        <f>IF(טבלה2[[#This Row],[מספר ספרות]]=7,2,3)</f>
        <v>2</v>
      </c>
    </row>
    <row r="674" spans="17:35" x14ac:dyDescent="0.25">
      <c r="Q674">
        <v>1696864</v>
      </c>
      <c r="R674">
        <v>588</v>
      </c>
      <c r="S674" t="s">
        <v>111</v>
      </c>
      <c r="T674" t="s">
        <v>112</v>
      </c>
      <c r="U674" t="s">
        <v>113</v>
      </c>
      <c r="V674">
        <v>15</v>
      </c>
      <c r="W674">
        <v>2008</v>
      </c>
      <c r="X674" s="1">
        <f>2025-טבלה2[[#This Row],[שנת יצור]]</f>
        <v>17</v>
      </c>
      <c r="Y674" s="39">
        <v>45505</v>
      </c>
      <c r="Z674" s="39">
        <v>45896</v>
      </c>
      <c r="AA674" t="s">
        <v>122</v>
      </c>
      <c r="AB674" t="s">
        <v>117</v>
      </c>
      <c r="AC674" s="1">
        <f>LEN(טבלה2[[#This Row],[מספר רכב]])</f>
        <v>7</v>
      </c>
      <c r="AD674" s="1" t="str">
        <f>RIGHT(טבלה2[[#This Row],[מספר רכב]],טבלה2[[#This Row],[ספרות בצדדים]])</f>
        <v>64</v>
      </c>
      <c r="AE674" s="1" t="str">
        <f>MID(טבלה2[[#This Row],[מספר רכב]],טבלה2[[#This Row],[ספרות בצדדים]]+1,טבלה2[[#This Row],[ספרות באמצע]])</f>
        <v>968</v>
      </c>
      <c r="AF674" s="1" t="str">
        <f>MID(טבלה2[[#This Row],[מספר רכב]],1,טבלה2[[#This Row],[ספרות בצדדים]])</f>
        <v>16</v>
      </c>
      <c r="AG674" s="1" t="str">
        <f>CONCATENATE(טבלה2[[#This Row],[חלק שמאלי]],"-",טבלה2[[#This Row],[אמצע]],"-",טבלה2[[#This Row],[חלק ימני]])</f>
        <v>16-968-64</v>
      </c>
      <c r="AH674">
        <f>IF(טבלה2[[#This Row],[מספר ספרות]]=7,3,2)</f>
        <v>3</v>
      </c>
      <c r="AI674">
        <f>IF(טבלה2[[#This Row],[מספר ספרות]]=7,2,3)</f>
        <v>2</v>
      </c>
    </row>
    <row r="675" spans="17:35" x14ac:dyDescent="0.25">
      <c r="Q675">
        <v>73425301</v>
      </c>
      <c r="R675">
        <v>481</v>
      </c>
      <c r="S675" t="s">
        <v>165</v>
      </c>
      <c r="T675" t="s">
        <v>429</v>
      </c>
      <c r="U675" t="s">
        <v>360</v>
      </c>
      <c r="V675">
        <v>3</v>
      </c>
      <c r="W675">
        <v>2019</v>
      </c>
      <c r="X675" s="1">
        <f>2025-טבלה2[[#This Row],[שנת יצור]]</f>
        <v>6</v>
      </c>
      <c r="Y675" s="39">
        <v>45781</v>
      </c>
      <c r="Z675" s="39">
        <v>46147</v>
      </c>
      <c r="AA675" t="s">
        <v>119</v>
      </c>
      <c r="AB675" t="s">
        <v>431</v>
      </c>
      <c r="AC675" s="1">
        <f>LEN(טבלה2[[#This Row],[מספר רכב]])</f>
        <v>8</v>
      </c>
      <c r="AD675" s="1" t="str">
        <f>RIGHT(טבלה2[[#This Row],[מספר רכב]],טבלה2[[#This Row],[ספרות בצדדים]])</f>
        <v>301</v>
      </c>
      <c r="AE675" s="1" t="str">
        <f>MID(טבלה2[[#This Row],[מספר רכב]],טבלה2[[#This Row],[ספרות בצדדים]]+1,טבלה2[[#This Row],[ספרות באמצע]])</f>
        <v>25</v>
      </c>
      <c r="AF675" s="1" t="str">
        <f>MID(טבלה2[[#This Row],[מספר רכב]],1,טבלה2[[#This Row],[ספרות בצדדים]])</f>
        <v>734</v>
      </c>
      <c r="AG675" s="1" t="str">
        <f>CONCATENATE(טבלה2[[#This Row],[חלק שמאלי]],"-",טבלה2[[#This Row],[אמצע]],"-",טבלה2[[#This Row],[חלק ימני]])</f>
        <v>734-25-301</v>
      </c>
      <c r="AH675">
        <f>IF(טבלה2[[#This Row],[מספר ספרות]]=7,3,2)</f>
        <v>2</v>
      </c>
      <c r="AI675">
        <f>IF(טבלה2[[#This Row],[מספר ספרות]]=7,2,3)</f>
        <v>3</v>
      </c>
    </row>
    <row r="676" spans="17:35" x14ac:dyDescent="0.25">
      <c r="Q676">
        <v>1752063</v>
      </c>
      <c r="R676">
        <v>413</v>
      </c>
      <c r="S676" t="s">
        <v>123</v>
      </c>
      <c r="T676" t="s">
        <v>180</v>
      </c>
      <c r="U676" t="s">
        <v>125</v>
      </c>
      <c r="V676">
        <v>15</v>
      </c>
      <c r="W676">
        <v>2008</v>
      </c>
      <c r="X676" s="1">
        <f>2025-טבלה2[[#This Row],[שנת יצור]]</f>
        <v>17</v>
      </c>
      <c r="Y676" s="39">
        <v>45803</v>
      </c>
      <c r="Z676" s="39">
        <v>46169</v>
      </c>
      <c r="AA676" t="s">
        <v>119</v>
      </c>
      <c r="AB676" t="s">
        <v>127</v>
      </c>
      <c r="AC676" s="1">
        <f>LEN(טבלה2[[#This Row],[מספר רכב]])</f>
        <v>7</v>
      </c>
      <c r="AD676" s="1" t="str">
        <f>RIGHT(טבלה2[[#This Row],[מספר רכב]],טבלה2[[#This Row],[ספרות בצדדים]])</f>
        <v>63</v>
      </c>
      <c r="AE676" s="1" t="str">
        <f>MID(טבלה2[[#This Row],[מספר רכב]],טבלה2[[#This Row],[ספרות בצדדים]]+1,טבלה2[[#This Row],[ספרות באמצע]])</f>
        <v>520</v>
      </c>
      <c r="AF676" s="1" t="str">
        <f>MID(טבלה2[[#This Row],[מספר רכב]],1,טבלה2[[#This Row],[ספרות בצדדים]])</f>
        <v>17</v>
      </c>
      <c r="AG676" s="1" t="str">
        <f>CONCATENATE(טבלה2[[#This Row],[חלק שמאלי]],"-",טבלה2[[#This Row],[אמצע]],"-",טבלה2[[#This Row],[חלק ימני]])</f>
        <v>17-520-63</v>
      </c>
      <c r="AH676">
        <f>IF(טבלה2[[#This Row],[מספר ספרות]]=7,3,2)</f>
        <v>3</v>
      </c>
      <c r="AI676">
        <f>IF(טבלה2[[#This Row],[מספר ספרות]]=7,2,3)</f>
        <v>2</v>
      </c>
    </row>
    <row r="677" spans="17:35" x14ac:dyDescent="0.25">
      <c r="Q677">
        <v>2080165</v>
      </c>
      <c r="R677">
        <v>588</v>
      </c>
      <c r="S677" t="s">
        <v>111</v>
      </c>
      <c r="T677" t="s">
        <v>249</v>
      </c>
      <c r="U677" t="s">
        <v>537</v>
      </c>
      <c r="W677">
        <v>2008</v>
      </c>
      <c r="X677" s="1">
        <f>2025-טבלה2[[#This Row],[שנת יצור]]</f>
        <v>17</v>
      </c>
      <c r="Y677" s="39">
        <v>45286</v>
      </c>
      <c r="Z677" s="39">
        <v>45642</v>
      </c>
      <c r="AA677" t="s">
        <v>116</v>
      </c>
      <c r="AB677" t="s">
        <v>250</v>
      </c>
      <c r="AC677" s="1">
        <f>LEN(טבלה2[[#This Row],[מספר רכב]])</f>
        <v>7</v>
      </c>
      <c r="AD677" s="1" t="str">
        <f>RIGHT(טבלה2[[#This Row],[מספר רכב]],טבלה2[[#This Row],[ספרות בצדדים]])</f>
        <v>65</v>
      </c>
      <c r="AE677" s="1" t="str">
        <f>MID(טבלה2[[#This Row],[מספר רכב]],טבלה2[[#This Row],[ספרות בצדדים]]+1,טבלה2[[#This Row],[ספרות באמצע]])</f>
        <v>801</v>
      </c>
      <c r="AF677" s="1" t="str">
        <f>MID(טבלה2[[#This Row],[מספר רכב]],1,טבלה2[[#This Row],[ספרות בצדדים]])</f>
        <v>20</v>
      </c>
      <c r="AG677" s="1" t="str">
        <f>CONCATENATE(טבלה2[[#This Row],[חלק שמאלי]],"-",טבלה2[[#This Row],[אמצע]],"-",טבלה2[[#This Row],[חלק ימני]])</f>
        <v>20-801-65</v>
      </c>
      <c r="AH677">
        <f>IF(טבלה2[[#This Row],[מספר ספרות]]=7,3,2)</f>
        <v>3</v>
      </c>
      <c r="AI677">
        <f>IF(טבלה2[[#This Row],[מספר ספרות]]=7,2,3)</f>
        <v>2</v>
      </c>
    </row>
    <row r="678" spans="17:35" x14ac:dyDescent="0.25">
      <c r="Q678">
        <v>2945156</v>
      </c>
      <c r="R678">
        <v>839</v>
      </c>
      <c r="S678" t="s">
        <v>244</v>
      </c>
      <c r="T678" t="s">
        <v>280</v>
      </c>
      <c r="U678" t="s">
        <v>158</v>
      </c>
      <c r="W678">
        <v>2004</v>
      </c>
      <c r="X678" s="1">
        <f>2025-טבלה2[[#This Row],[שנת יצור]]</f>
        <v>21</v>
      </c>
      <c r="Y678" s="39">
        <v>45700</v>
      </c>
      <c r="Z678" s="39">
        <v>45886</v>
      </c>
      <c r="AA678" t="s">
        <v>119</v>
      </c>
      <c r="AB678" t="s">
        <v>127</v>
      </c>
      <c r="AC678" s="1">
        <f>LEN(טבלה2[[#This Row],[מספר רכב]])</f>
        <v>7</v>
      </c>
      <c r="AD678" s="1" t="str">
        <f>RIGHT(טבלה2[[#This Row],[מספר רכב]],טבלה2[[#This Row],[ספרות בצדדים]])</f>
        <v>56</v>
      </c>
      <c r="AE678" s="1" t="str">
        <f>MID(טבלה2[[#This Row],[מספר רכב]],טבלה2[[#This Row],[ספרות בצדדים]]+1,טבלה2[[#This Row],[ספרות באמצע]])</f>
        <v>451</v>
      </c>
      <c r="AF678" s="1" t="str">
        <f>MID(טבלה2[[#This Row],[מספר רכב]],1,טבלה2[[#This Row],[ספרות בצדדים]])</f>
        <v>29</v>
      </c>
      <c r="AG678" s="1" t="str">
        <f>CONCATENATE(טבלה2[[#This Row],[חלק שמאלי]],"-",טבלה2[[#This Row],[אמצע]],"-",טבלה2[[#This Row],[חלק ימני]])</f>
        <v>29-451-56</v>
      </c>
      <c r="AH678">
        <f>IF(טבלה2[[#This Row],[מספר ספרות]]=7,3,2)</f>
        <v>3</v>
      </c>
      <c r="AI678">
        <f>IF(טבלה2[[#This Row],[מספר ספרות]]=7,2,3)</f>
        <v>2</v>
      </c>
    </row>
    <row r="679" spans="17:35" x14ac:dyDescent="0.25">
      <c r="Q679">
        <v>9499662</v>
      </c>
      <c r="R679">
        <v>19</v>
      </c>
      <c r="S679" t="s">
        <v>339</v>
      </c>
      <c r="T679" t="s">
        <v>610</v>
      </c>
      <c r="W679">
        <v>2008</v>
      </c>
      <c r="X679" s="1">
        <f>2025-טבלה2[[#This Row],[שנת יצור]]</f>
        <v>17</v>
      </c>
      <c r="Y679" s="39">
        <v>45585</v>
      </c>
      <c r="Z679" s="39">
        <v>45944</v>
      </c>
      <c r="AA679" t="s">
        <v>118</v>
      </c>
      <c r="AB679" t="s">
        <v>446</v>
      </c>
      <c r="AC679" s="1">
        <f>LEN(טבלה2[[#This Row],[מספר רכב]])</f>
        <v>7</v>
      </c>
      <c r="AD679" s="1" t="str">
        <f>RIGHT(טבלה2[[#This Row],[מספר רכב]],טבלה2[[#This Row],[ספרות בצדדים]])</f>
        <v>62</v>
      </c>
      <c r="AE679" s="1" t="str">
        <f>MID(טבלה2[[#This Row],[מספר רכב]],טבלה2[[#This Row],[ספרות בצדדים]]+1,טבלה2[[#This Row],[ספרות באמצע]])</f>
        <v>996</v>
      </c>
      <c r="AF679" s="1" t="str">
        <f>MID(טבלה2[[#This Row],[מספר רכב]],1,טבלה2[[#This Row],[ספרות בצדדים]])</f>
        <v>94</v>
      </c>
      <c r="AG679" s="1" t="str">
        <f>CONCATENATE(טבלה2[[#This Row],[חלק שמאלי]],"-",טבלה2[[#This Row],[אמצע]],"-",טבלה2[[#This Row],[חלק ימני]])</f>
        <v>94-996-62</v>
      </c>
      <c r="AH679">
        <f>IF(טבלה2[[#This Row],[מספר ספרות]]=7,3,2)</f>
        <v>3</v>
      </c>
      <c r="AI679">
        <f>IF(טבלה2[[#This Row],[מספר ספרות]]=7,2,3)</f>
        <v>2</v>
      </c>
    </row>
    <row r="680" spans="17:35" x14ac:dyDescent="0.25">
      <c r="Q680">
        <v>4418874</v>
      </c>
      <c r="R680">
        <v>413</v>
      </c>
      <c r="S680" t="s">
        <v>123</v>
      </c>
      <c r="T680" t="s">
        <v>157</v>
      </c>
      <c r="U680" t="s">
        <v>509</v>
      </c>
      <c r="V680">
        <v>15</v>
      </c>
      <c r="W680">
        <v>2011</v>
      </c>
      <c r="X680" s="1">
        <f>2025-טבלה2[[#This Row],[שנת יצור]]</f>
        <v>14</v>
      </c>
      <c r="Y680" s="39">
        <v>45173</v>
      </c>
      <c r="Z680" s="39">
        <v>45534</v>
      </c>
      <c r="AA680" t="s">
        <v>328</v>
      </c>
      <c r="AB680" t="s">
        <v>127</v>
      </c>
      <c r="AC680" s="1">
        <f>LEN(טבלה2[[#This Row],[מספר רכב]])</f>
        <v>7</v>
      </c>
      <c r="AD680" s="1" t="str">
        <f>RIGHT(טבלה2[[#This Row],[מספר רכב]],טבלה2[[#This Row],[ספרות בצדדים]])</f>
        <v>74</v>
      </c>
      <c r="AE680" s="1" t="str">
        <f>MID(טבלה2[[#This Row],[מספר רכב]],טבלה2[[#This Row],[ספרות בצדדים]]+1,טבלה2[[#This Row],[ספרות באמצע]])</f>
        <v>188</v>
      </c>
      <c r="AF680" s="1" t="str">
        <f>MID(טבלה2[[#This Row],[מספר רכב]],1,טבלה2[[#This Row],[ספרות בצדדים]])</f>
        <v>44</v>
      </c>
      <c r="AG680" s="1" t="str">
        <f>CONCATENATE(טבלה2[[#This Row],[חלק שמאלי]],"-",טבלה2[[#This Row],[אמצע]],"-",טבלה2[[#This Row],[חלק ימני]])</f>
        <v>44-188-74</v>
      </c>
      <c r="AH680">
        <f>IF(טבלה2[[#This Row],[מספר ספרות]]=7,3,2)</f>
        <v>3</v>
      </c>
      <c r="AI680">
        <f>IF(טבלה2[[#This Row],[מספר ספרות]]=7,2,3)</f>
        <v>2</v>
      </c>
    </row>
    <row r="681" spans="17:35" x14ac:dyDescent="0.25">
      <c r="Q681">
        <v>8418735</v>
      </c>
      <c r="R681">
        <v>114</v>
      </c>
      <c r="S681" t="s">
        <v>176</v>
      </c>
      <c r="T681" t="s">
        <v>611</v>
      </c>
      <c r="U681" t="s">
        <v>612</v>
      </c>
      <c r="W681">
        <v>2002</v>
      </c>
      <c r="X681" s="1">
        <f>2025-טבלה2[[#This Row],[שנת יצור]]</f>
        <v>23</v>
      </c>
      <c r="Y681" s="39">
        <v>45697</v>
      </c>
      <c r="Z681" s="39">
        <v>45820</v>
      </c>
      <c r="AA681" t="s">
        <v>202</v>
      </c>
      <c r="AB681" t="s">
        <v>613</v>
      </c>
      <c r="AC681" s="1">
        <f>LEN(טבלה2[[#This Row],[מספר רכב]])</f>
        <v>7</v>
      </c>
      <c r="AD681" s="1" t="str">
        <f>RIGHT(טבלה2[[#This Row],[מספר רכב]],טבלה2[[#This Row],[ספרות בצדדים]])</f>
        <v>35</v>
      </c>
      <c r="AE681" s="1" t="str">
        <f>MID(טבלה2[[#This Row],[מספר רכב]],טבלה2[[#This Row],[ספרות בצדדים]]+1,טבלה2[[#This Row],[ספרות באמצע]])</f>
        <v>187</v>
      </c>
      <c r="AF681" s="1" t="str">
        <f>MID(טבלה2[[#This Row],[מספר רכב]],1,טבלה2[[#This Row],[ספרות בצדדים]])</f>
        <v>84</v>
      </c>
      <c r="AG681" s="1" t="str">
        <f>CONCATENATE(טבלה2[[#This Row],[חלק שמאלי]],"-",טבלה2[[#This Row],[אמצע]],"-",טבלה2[[#This Row],[חלק ימני]])</f>
        <v>84-187-35</v>
      </c>
      <c r="AH681">
        <f>IF(טבלה2[[#This Row],[מספר ספרות]]=7,3,2)</f>
        <v>3</v>
      </c>
      <c r="AI681">
        <f>IF(טבלה2[[#This Row],[מספר ספרות]]=7,2,3)</f>
        <v>2</v>
      </c>
    </row>
    <row r="682" spans="17:35" x14ac:dyDescent="0.25">
      <c r="Q682">
        <v>3625314</v>
      </c>
      <c r="R682">
        <v>413</v>
      </c>
      <c r="S682" t="s">
        <v>123</v>
      </c>
      <c r="T682" t="s">
        <v>124</v>
      </c>
      <c r="U682" t="s">
        <v>125</v>
      </c>
      <c r="W682">
        <v>2006</v>
      </c>
      <c r="X682" s="1">
        <f>2025-טבלה2[[#This Row],[שנת יצור]]</f>
        <v>19</v>
      </c>
      <c r="Y682" s="39">
        <v>45803</v>
      </c>
      <c r="Z682" s="39">
        <v>46171</v>
      </c>
      <c r="AA682" t="s">
        <v>133</v>
      </c>
      <c r="AB682" t="s">
        <v>127</v>
      </c>
      <c r="AC682" s="1">
        <f>LEN(טבלה2[[#This Row],[מספר רכב]])</f>
        <v>7</v>
      </c>
      <c r="AD682" s="1" t="str">
        <f>RIGHT(טבלה2[[#This Row],[מספר רכב]],טבלה2[[#This Row],[ספרות בצדדים]])</f>
        <v>14</v>
      </c>
      <c r="AE682" s="1" t="str">
        <f>MID(טבלה2[[#This Row],[מספר רכב]],טבלה2[[#This Row],[ספרות בצדדים]]+1,טבלה2[[#This Row],[ספרות באמצע]])</f>
        <v>253</v>
      </c>
      <c r="AF682" s="1" t="str">
        <f>MID(טבלה2[[#This Row],[מספר רכב]],1,טבלה2[[#This Row],[ספרות בצדדים]])</f>
        <v>36</v>
      </c>
      <c r="AG682" s="1" t="str">
        <f>CONCATENATE(טבלה2[[#This Row],[חלק שמאלי]],"-",טבלה2[[#This Row],[אמצע]],"-",טבלה2[[#This Row],[חלק ימני]])</f>
        <v>36-253-14</v>
      </c>
      <c r="AH682">
        <f>IF(טבלה2[[#This Row],[מספר ספרות]]=7,3,2)</f>
        <v>3</v>
      </c>
      <c r="AI682">
        <f>IF(טבלה2[[#This Row],[מספר ספרות]]=7,2,3)</f>
        <v>2</v>
      </c>
    </row>
    <row r="683" spans="17:35" x14ac:dyDescent="0.25">
      <c r="Q683">
        <v>6075172</v>
      </c>
      <c r="R683">
        <v>481</v>
      </c>
      <c r="S683" t="s">
        <v>165</v>
      </c>
      <c r="T683" t="s">
        <v>614</v>
      </c>
      <c r="U683" t="s">
        <v>177</v>
      </c>
      <c r="V683">
        <v>15</v>
      </c>
      <c r="W683">
        <v>2010</v>
      </c>
      <c r="X683" s="1">
        <f>2025-טבלה2[[#This Row],[שנת יצור]]</f>
        <v>15</v>
      </c>
      <c r="Y683" s="39">
        <v>45653</v>
      </c>
      <c r="Z683" s="39">
        <v>46074</v>
      </c>
      <c r="AA683" t="s">
        <v>156</v>
      </c>
      <c r="AB683" t="s">
        <v>615</v>
      </c>
      <c r="AC683" s="1">
        <f>LEN(טבלה2[[#This Row],[מספר רכב]])</f>
        <v>7</v>
      </c>
      <c r="AD683" s="1" t="str">
        <f>RIGHT(טבלה2[[#This Row],[מספר רכב]],טבלה2[[#This Row],[ספרות בצדדים]])</f>
        <v>72</v>
      </c>
      <c r="AE683" s="1" t="str">
        <f>MID(טבלה2[[#This Row],[מספר רכב]],טבלה2[[#This Row],[ספרות בצדדים]]+1,טבלה2[[#This Row],[ספרות באמצע]])</f>
        <v>751</v>
      </c>
      <c r="AF683" s="1" t="str">
        <f>MID(טבלה2[[#This Row],[מספר רכב]],1,טבלה2[[#This Row],[ספרות בצדדים]])</f>
        <v>60</v>
      </c>
      <c r="AG683" s="1" t="str">
        <f>CONCATENATE(טבלה2[[#This Row],[חלק שמאלי]],"-",טבלה2[[#This Row],[אמצע]],"-",טבלה2[[#This Row],[חלק ימני]])</f>
        <v>60-751-72</v>
      </c>
      <c r="AH683">
        <f>IF(טבלה2[[#This Row],[מספר ספרות]]=7,3,2)</f>
        <v>3</v>
      </c>
      <c r="AI683">
        <f>IF(טבלה2[[#This Row],[מספר ספרות]]=7,2,3)</f>
        <v>2</v>
      </c>
    </row>
    <row r="684" spans="17:35" x14ac:dyDescent="0.25">
      <c r="Q684">
        <v>5837916</v>
      </c>
      <c r="R684">
        <v>143</v>
      </c>
      <c r="S684" t="s">
        <v>210</v>
      </c>
      <c r="T684" t="s">
        <v>211</v>
      </c>
      <c r="W684">
        <v>2007</v>
      </c>
      <c r="X684" s="1">
        <f>2025-טבלה2[[#This Row],[שנת יצור]]</f>
        <v>18</v>
      </c>
      <c r="Y684" s="39">
        <v>45790</v>
      </c>
      <c r="Z684" s="39">
        <v>46208</v>
      </c>
      <c r="AA684" t="s">
        <v>119</v>
      </c>
      <c r="AB684" t="s">
        <v>212</v>
      </c>
      <c r="AC684" s="1">
        <f>LEN(טבלה2[[#This Row],[מספר רכב]])</f>
        <v>7</v>
      </c>
      <c r="AD684" s="1" t="str">
        <f>RIGHT(טבלה2[[#This Row],[מספר רכב]],טבלה2[[#This Row],[ספרות בצדדים]])</f>
        <v>16</v>
      </c>
      <c r="AE684" s="1" t="str">
        <f>MID(טבלה2[[#This Row],[מספר רכב]],טבלה2[[#This Row],[ספרות בצדדים]]+1,טבלה2[[#This Row],[ספרות באמצע]])</f>
        <v>379</v>
      </c>
      <c r="AF684" s="1" t="str">
        <f>MID(טבלה2[[#This Row],[מספר רכב]],1,טבלה2[[#This Row],[ספרות בצדדים]])</f>
        <v>58</v>
      </c>
      <c r="AG684" s="1" t="str">
        <f>CONCATENATE(טבלה2[[#This Row],[חלק שמאלי]],"-",טבלה2[[#This Row],[אמצע]],"-",טבלה2[[#This Row],[חלק ימני]])</f>
        <v>58-379-16</v>
      </c>
      <c r="AH684">
        <f>IF(טבלה2[[#This Row],[מספר ספרות]]=7,3,2)</f>
        <v>3</v>
      </c>
      <c r="AI684">
        <f>IF(טבלה2[[#This Row],[מספר ספרות]]=7,2,3)</f>
        <v>2</v>
      </c>
    </row>
    <row r="685" spans="17:35" x14ac:dyDescent="0.25">
      <c r="Q685">
        <v>2807174</v>
      </c>
      <c r="R685">
        <v>404</v>
      </c>
      <c r="S685" t="s">
        <v>417</v>
      </c>
      <c r="T685" t="s">
        <v>616</v>
      </c>
      <c r="U685" t="s">
        <v>130</v>
      </c>
      <c r="V685">
        <v>15</v>
      </c>
      <c r="W685">
        <v>2011</v>
      </c>
      <c r="X685" s="1">
        <f>2025-טבלה2[[#This Row],[שנת יצור]]</f>
        <v>14</v>
      </c>
      <c r="Y685" s="39">
        <v>45686</v>
      </c>
      <c r="Z685" s="39">
        <v>46052</v>
      </c>
      <c r="AA685" t="s">
        <v>233</v>
      </c>
      <c r="AB685" t="s">
        <v>617</v>
      </c>
      <c r="AC685" s="1">
        <f>LEN(טבלה2[[#This Row],[מספר רכב]])</f>
        <v>7</v>
      </c>
      <c r="AD685" s="1" t="str">
        <f>RIGHT(טבלה2[[#This Row],[מספר רכב]],טבלה2[[#This Row],[ספרות בצדדים]])</f>
        <v>74</v>
      </c>
      <c r="AE685" s="1" t="str">
        <f>MID(טבלה2[[#This Row],[מספר רכב]],טבלה2[[#This Row],[ספרות בצדדים]]+1,טבלה2[[#This Row],[ספרות באמצע]])</f>
        <v>071</v>
      </c>
      <c r="AF685" s="1" t="str">
        <f>MID(טבלה2[[#This Row],[מספר רכב]],1,טבלה2[[#This Row],[ספרות בצדדים]])</f>
        <v>28</v>
      </c>
      <c r="AG685" s="1" t="str">
        <f>CONCATENATE(טבלה2[[#This Row],[חלק שמאלי]],"-",טבלה2[[#This Row],[אמצע]],"-",טבלה2[[#This Row],[חלק ימני]])</f>
        <v>28-071-74</v>
      </c>
      <c r="AH685">
        <f>IF(טבלה2[[#This Row],[מספר ספרות]]=7,3,2)</f>
        <v>3</v>
      </c>
      <c r="AI685">
        <f>IF(טבלה2[[#This Row],[מספר ספרות]]=7,2,3)</f>
        <v>2</v>
      </c>
    </row>
    <row r="686" spans="17:35" x14ac:dyDescent="0.25">
      <c r="Q686">
        <v>50541901</v>
      </c>
      <c r="R686">
        <v>481</v>
      </c>
      <c r="S686" t="s">
        <v>165</v>
      </c>
      <c r="T686" t="s">
        <v>429</v>
      </c>
      <c r="U686" t="s">
        <v>278</v>
      </c>
      <c r="V686">
        <v>4</v>
      </c>
      <c r="W686">
        <v>2018</v>
      </c>
      <c r="X686" s="1">
        <f>2025-טבלה2[[#This Row],[שנת יצור]]</f>
        <v>7</v>
      </c>
      <c r="Y686" s="39">
        <v>45781</v>
      </c>
      <c r="Z686" s="39">
        <v>46128</v>
      </c>
      <c r="AA686" t="s">
        <v>156</v>
      </c>
      <c r="AB686" t="s">
        <v>431</v>
      </c>
      <c r="AC686" s="1">
        <f>LEN(טבלה2[[#This Row],[מספר רכב]])</f>
        <v>8</v>
      </c>
      <c r="AD686" s="1" t="str">
        <f>RIGHT(טבלה2[[#This Row],[מספר רכב]],טבלה2[[#This Row],[ספרות בצדדים]])</f>
        <v>901</v>
      </c>
      <c r="AE686" s="1" t="str">
        <f>MID(טבלה2[[#This Row],[מספר רכב]],טבלה2[[#This Row],[ספרות בצדדים]]+1,טבלה2[[#This Row],[ספרות באמצע]])</f>
        <v>41</v>
      </c>
      <c r="AF686" s="1" t="str">
        <f>MID(טבלה2[[#This Row],[מספר רכב]],1,טבלה2[[#This Row],[ספרות בצדדים]])</f>
        <v>505</v>
      </c>
      <c r="AG686" s="1" t="str">
        <f>CONCATENATE(טבלה2[[#This Row],[חלק שמאלי]],"-",טבלה2[[#This Row],[אמצע]],"-",טבלה2[[#This Row],[חלק ימני]])</f>
        <v>505-41-901</v>
      </c>
      <c r="AH686">
        <f>IF(טבלה2[[#This Row],[מספר ספרות]]=7,3,2)</f>
        <v>2</v>
      </c>
      <c r="AI686">
        <f>IF(טבלה2[[#This Row],[מספר ספרות]]=7,2,3)</f>
        <v>3</v>
      </c>
    </row>
    <row r="687" spans="17:35" x14ac:dyDescent="0.25">
      <c r="Q687">
        <v>2420561</v>
      </c>
      <c r="R687">
        <v>413</v>
      </c>
      <c r="S687" t="s">
        <v>123</v>
      </c>
      <c r="T687" t="s">
        <v>124</v>
      </c>
      <c r="U687" t="s">
        <v>125</v>
      </c>
      <c r="W687">
        <v>2007</v>
      </c>
      <c r="X687" s="1">
        <f>2025-טבלה2[[#This Row],[שנת יצור]]</f>
        <v>18</v>
      </c>
      <c r="Y687" s="39">
        <v>45803</v>
      </c>
      <c r="Z687" s="39">
        <v>46163</v>
      </c>
      <c r="AA687" t="s">
        <v>126</v>
      </c>
      <c r="AB687" t="s">
        <v>127</v>
      </c>
      <c r="AC687" s="1">
        <f>LEN(טבלה2[[#This Row],[מספר רכב]])</f>
        <v>7</v>
      </c>
      <c r="AD687" s="1" t="str">
        <f>RIGHT(טבלה2[[#This Row],[מספר רכב]],טבלה2[[#This Row],[ספרות בצדדים]])</f>
        <v>61</v>
      </c>
      <c r="AE687" s="1" t="str">
        <f>MID(טבלה2[[#This Row],[מספר רכב]],טבלה2[[#This Row],[ספרות בצדדים]]+1,טבלה2[[#This Row],[ספרות באמצע]])</f>
        <v>205</v>
      </c>
      <c r="AF687" s="1" t="str">
        <f>MID(טבלה2[[#This Row],[מספר רכב]],1,טבלה2[[#This Row],[ספרות בצדדים]])</f>
        <v>24</v>
      </c>
      <c r="AG687" s="1" t="str">
        <f>CONCATENATE(טבלה2[[#This Row],[חלק שמאלי]],"-",טבלה2[[#This Row],[אמצע]],"-",טבלה2[[#This Row],[חלק ימני]])</f>
        <v>24-205-61</v>
      </c>
      <c r="AH687">
        <f>IF(טבלה2[[#This Row],[מספר ספרות]]=7,3,2)</f>
        <v>3</v>
      </c>
      <c r="AI687">
        <f>IF(טבלה2[[#This Row],[מספר ספרות]]=7,2,3)</f>
        <v>2</v>
      </c>
    </row>
    <row r="688" spans="17:35" x14ac:dyDescent="0.25">
      <c r="Q688">
        <v>7802350</v>
      </c>
      <c r="R688">
        <v>839</v>
      </c>
      <c r="S688" t="s">
        <v>244</v>
      </c>
      <c r="T688" t="s">
        <v>245</v>
      </c>
      <c r="U688" t="s">
        <v>125</v>
      </c>
      <c r="W688">
        <v>2003</v>
      </c>
      <c r="X688" s="1">
        <f>2025-טבלה2[[#This Row],[שנת יצור]]</f>
        <v>22</v>
      </c>
      <c r="Y688" s="39">
        <v>45803</v>
      </c>
      <c r="Z688" s="39">
        <v>45925</v>
      </c>
      <c r="AA688" t="s">
        <v>133</v>
      </c>
      <c r="AB688" t="s">
        <v>127</v>
      </c>
      <c r="AC688" s="1">
        <f>LEN(טבלה2[[#This Row],[מספר רכב]])</f>
        <v>7</v>
      </c>
      <c r="AD688" s="1" t="str">
        <f>RIGHT(טבלה2[[#This Row],[מספר רכב]],טבלה2[[#This Row],[ספרות בצדדים]])</f>
        <v>50</v>
      </c>
      <c r="AE688" s="1" t="str">
        <f>MID(טבלה2[[#This Row],[מספר רכב]],טבלה2[[#This Row],[ספרות בצדדים]]+1,טבלה2[[#This Row],[ספרות באמצע]])</f>
        <v>023</v>
      </c>
      <c r="AF688" s="1" t="str">
        <f>MID(טבלה2[[#This Row],[מספר רכב]],1,טבלה2[[#This Row],[ספרות בצדדים]])</f>
        <v>78</v>
      </c>
      <c r="AG688" s="1" t="str">
        <f>CONCATENATE(טבלה2[[#This Row],[חלק שמאלי]],"-",טבלה2[[#This Row],[אמצע]],"-",טבלה2[[#This Row],[חלק ימני]])</f>
        <v>78-023-50</v>
      </c>
      <c r="AH688">
        <f>IF(טבלה2[[#This Row],[מספר ספרות]]=7,3,2)</f>
        <v>3</v>
      </c>
      <c r="AI688">
        <f>IF(טבלה2[[#This Row],[מספר ספרות]]=7,2,3)</f>
        <v>2</v>
      </c>
    </row>
    <row r="689" spans="17:35" x14ac:dyDescent="0.25">
      <c r="Q689">
        <v>6659757</v>
      </c>
      <c r="R689">
        <v>481</v>
      </c>
      <c r="S689" t="s">
        <v>165</v>
      </c>
      <c r="T689" t="s">
        <v>618</v>
      </c>
      <c r="U689" t="s">
        <v>183</v>
      </c>
      <c r="W689">
        <v>2005</v>
      </c>
      <c r="X689" s="1">
        <f>2025-טבלה2[[#This Row],[שנת יצור]]</f>
        <v>20</v>
      </c>
      <c r="Y689" s="39">
        <v>45790</v>
      </c>
      <c r="Z689" s="39">
        <v>45980</v>
      </c>
      <c r="AA689" t="s">
        <v>116</v>
      </c>
      <c r="AB689" t="s">
        <v>168</v>
      </c>
      <c r="AC689" s="1">
        <f>LEN(טבלה2[[#This Row],[מספר רכב]])</f>
        <v>7</v>
      </c>
      <c r="AD689" s="1" t="str">
        <f>RIGHT(טבלה2[[#This Row],[מספר רכב]],טבלה2[[#This Row],[ספרות בצדדים]])</f>
        <v>57</v>
      </c>
      <c r="AE689" s="1" t="str">
        <f>MID(טבלה2[[#This Row],[מספר רכב]],טבלה2[[#This Row],[ספרות בצדדים]]+1,טבלה2[[#This Row],[ספרות באמצע]])</f>
        <v>597</v>
      </c>
      <c r="AF689" s="1" t="str">
        <f>MID(טבלה2[[#This Row],[מספר רכב]],1,טבלה2[[#This Row],[ספרות בצדדים]])</f>
        <v>66</v>
      </c>
      <c r="AG689" s="1" t="str">
        <f>CONCATENATE(טבלה2[[#This Row],[חלק שמאלי]],"-",טבלה2[[#This Row],[אמצע]],"-",טבלה2[[#This Row],[חלק ימני]])</f>
        <v>66-597-57</v>
      </c>
      <c r="AH689">
        <f>IF(טבלה2[[#This Row],[מספר ספרות]]=7,3,2)</f>
        <v>3</v>
      </c>
      <c r="AI689">
        <f>IF(טבלה2[[#This Row],[מספר ספרות]]=7,2,3)</f>
        <v>2</v>
      </c>
    </row>
    <row r="690" spans="17:35" x14ac:dyDescent="0.25">
      <c r="Q690">
        <v>3463256</v>
      </c>
      <c r="R690">
        <v>839</v>
      </c>
      <c r="S690" t="s">
        <v>244</v>
      </c>
      <c r="T690" t="s">
        <v>245</v>
      </c>
      <c r="U690" t="s">
        <v>125</v>
      </c>
      <c r="W690">
        <v>2004</v>
      </c>
      <c r="X690" s="1">
        <f>2025-טבלה2[[#This Row],[שנת יצור]]</f>
        <v>21</v>
      </c>
      <c r="Y690" s="39">
        <v>45803</v>
      </c>
      <c r="Z690" s="39">
        <v>45997</v>
      </c>
      <c r="AA690" t="s">
        <v>133</v>
      </c>
      <c r="AB690" t="s">
        <v>127</v>
      </c>
      <c r="AC690" s="1">
        <f>LEN(טבלה2[[#This Row],[מספר רכב]])</f>
        <v>7</v>
      </c>
      <c r="AD690" s="1" t="str">
        <f>RIGHT(טבלה2[[#This Row],[מספר רכב]],טבלה2[[#This Row],[ספרות בצדדים]])</f>
        <v>56</v>
      </c>
      <c r="AE690" s="1" t="str">
        <f>MID(טבלה2[[#This Row],[מספר רכב]],טבלה2[[#This Row],[ספרות בצדדים]]+1,טבלה2[[#This Row],[ספרות באמצע]])</f>
        <v>632</v>
      </c>
      <c r="AF690" s="1" t="str">
        <f>MID(טבלה2[[#This Row],[מספר רכב]],1,טבלה2[[#This Row],[ספרות בצדדים]])</f>
        <v>34</v>
      </c>
      <c r="AG690" s="1" t="str">
        <f>CONCATENATE(טבלה2[[#This Row],[חלק שמאלי]],"-",טבלה2[[#This Row],[אמצע]],"-",טבלה2[[#This Row],[חלק ימני]])</f>
        <v>34-632-56</v>
      </c>
      <c r="AH690">
        <f>IF(טבלה2[[#This Row],[מספר ספרות]]=7,3,2)</f>
        <v>3</v>
      </c>
      <c r="AI690">
        <f>IF(טבלה2[[#This Row],[מספר ספרות]]=7,2,3)</f>
        <v>2</v>
      </c>
    </row>
    <row r="691" spans="17:35" x14ac:dyDescent="0.25">
      <c r="Q691">
        <v>7096628</v>
      </c>
      <c r="R691">
        <v>299</v>
      </c>
      <c r="S691" t="s">
        <v>374</v>
      </c>
      <c r="T691" t="s">
        <v>619</v>
      </c>
      <c r="U691" t="s">
        <v>194</v>
      </c>
      <c r="W691">
        <v>2000</v>
      </c>
      <c r="X691" s="1">
        <f>2025-טבלה2[[#This Row],[שנת יצור]]</f>
        <v>25</v>
      </c>
      <c r="Y691" s="39">
        <v>45790</v>
      </c>
      <c r="Z691" s="39">
        <v>45977</v>
      </c>
      <c r="AA691" t="s">
        <v>116</v>
      </c>
      <c r="AB691" t="s">
        <v>620</v>
      </c>
      <c r="AC691" s="1">
        <f>LEN(טבלה2[[#This Row],[מספר רכב]])</f>
        <v>7</v>
      </c>
      <c r="AD691" s="1" t="str">
        <f>RIGHT(טבלה2[[#This Row],[מספר רכב]],טבלה2[[#This Row],[ספרות בצדדים]])</f>
        <v>28</v>
      </c>
      <c r="AE691" s="1" t="str">
        <f>MID(טבלה2[[#This Row],[מספר רכב]],טבלה2[[#This Row],[ספרות בצדדים]]+1,טבלה2[[#This Row],[ספרות באמצע]])</f>
        <v>966</v>
      </c>
      <c r="AF691" s="1" t="str">
        <f>MID(טבלה2[[#This Row],[מספר רכב]],1,טבלה2[[#This Row],[ספרות בצדדים]])</f>
        <v>70</v>
      </c>
      <c r="AG691" s="1" t="str">
        <f>CONCATENATE(טבלה2[[#This Row],[חלק שמאלי]],"-",טבלה2[[#This Row],[אמצע]],"-",טבלה2[[#This Row],[חלק ימני]])</f>
        <v>70-966-28</v>
      </c>
      <c r="AH691">
        <f>IF(טבלה2[[#This Row],[מספר ספרות]]=7,3,2)</f>
        <v>3</v>
      </c>
      <c r="AI691">
        <f>IF(טבלה2[[#This Row],[מספר ספרות]]=7,2,3)</f>
        <v>2</v>
      </c>
    </row>
    <row r="692" spans="17:35" x14ac:dyDescent="0.25">
      <c r="Q692">
        <v>1248238</v>
      </c>
      <c r="R692">
        <v>299</v>
      </c>
      <c r="S692" t="s">
        <v>374</v>
      </c>
      <c r="T692" t="s">
        <v>510</v>
      </c>
      <c r="U692" t="s">
        <v>194</v>
      </c>
      <c r="V692">
        <v>14</v>
      </c>
      <c r="W692">
        <v>2016</v>
      </c>
      <c r="X692" s="1">
        <f>2025-טבלה2[[#This Row],[שנת יצור]]</f>
        <v>9</v>
      </c>
      <c r="Y692" s="39">
        <v>45457</v>
      </c>
      <c r="Z692" s="39">
        <v>45822</v>
      </c>
      <c r="AA692" t="s">
        <v>119</v>
      </c>
      <c r="AB692" t="s">
        <v>511</v>
      </c>
      <c r="AC692" s="1">
        <f>LEN(טבלה2[[#This Row],[מספר רכב]])</f>
        <v>7</v>
      </c>
      <c r="AD692" s="1" t="str">
        <f>RIGHT(טבלה2[[#This Row],[מספר רכב]],טבלה2[[#This Row],[ספרות בצדדים]])</f>
        <v>38</v>
      </c>
      <c r="AE692" s="1" t="str">
        <f>MID(טבלה2[[#This Row],[מספר רכב]],טבלה2[[#This Row],[ספרות בצדדים]]+1,טבלה2[[#This Row],[ספרות באמצע]])</f>
        <v>482</v>
      </c>
      <c r="AF692" s="1" t="str">
        <f>MID(טבלה2[[#This Row],[מספר רכב]],1,טבלה2[[#This Row],[ספרות בצדדים]])</f>
        <v>12</v>
      </c>
      <c r="AG692" s="1" t="str">
        <f>CONCATENATE(טבלה2[[#This Row],[חלק שמאלי]],"-",טבלה2[[#This Row],[אמצע]],"-",טבלה2[[#This Row],[חלק ימני]])</f>
        <v>12-482-38</v>
      </c>
      <c r="AH692">
        <f>IF(טבלה2[[#This Row],[מספר ספרות]]=7,3,2)</f>
        <v>3</v>
      </c>
      <c r="AI692">
        <f>IF(טבלה2[[#This Row],[מספר ספרות]]=7,2,3)</f>
        <v>2</v>
      </c>
    </row>
    <row r="693" spans="17:35" x14ac:dyDescent="0.25">
      <c r="Q693">
        <v>55005801</v>
      </c>
      <c r="R693">
        <v>593</v>
      </c>
      <c r="S693" t="s">
        <v>147</v>
      </c>
      <c r="T693">
        <v>156.94300000000001</v>
      </c>
      <c r="U693" t="s">
        <v>621</v>
      </c>
      <c r="V693">
        <v>15</v>
      </c>
      <c r="W693">
        <v>2018</v>
      </c>
      <c r="X693" s="1">
        <f>2025-טבלה2[[#This Row],[שנת יצור]]</f>
        <v>7</v>
      </c>
      <c r="Y693" s="39">
        <v>45474</v>
      </c>
      <c r="Z693" s="39">
        <v>45835</v>
      </c>
      <c r="AA693" t="s">
        <v>119</v>
      </c>
      <c r="AB693" t="s">
        <v>533</v>
      </c>
      <c r="AC693" s="1">
        <f>LEN(טבלה2[[#This Row],[מספר רכב]])</f>
        <v>8</v>
      </c>
      <c r="AD693" s="1" t="str">
        <f>RIGHT(טבלה2[[#This Row],[מספר רכב]],טבלה2[[#This Row],[ספרות בצדדים]])</f>
        <v>801</v>
      </c>
      <c r="AE693" s="1" t="str">
        <f>MID(טבלה2[[#This Row],[מספר רכב]],טבלה2[[#This Row],[ספרות בצדדים]]+1,טבלה2[[#This Row],[ספרות באמצע]])</f>
        <v>05</v>
      </c>
      <c r="AF693" s="1" t="str">
        <f>MID(טבלה2[[#This Row],[מספר רכב]],1,טבלה2[[#This Row],[ספרות בצדדים]])</f>
        <v>550</v>
      </c>
      <c r="AG693" s="1" t="str">
        <f>CONCATENATE(טבלה2[[#This Row],[חלק שמאלי]],"-",טבלה2[[#This Row],[אמצע]],"-",טבלה2[[#This Row],[חלק ימני]])</f>
        <v>550-05-801</v>
      </c>
      <c r="AH693">
        <f>IF(טבלה2[[#This Row],[מספר ספרות]]=7,3,2)</f>
        <v>2</v>
      </c>
      <c r="AI693">
        <f>IF(טבלה2[[#This Row],[מספר ספרות]]=7,2,3)</f>
        <v>3</v>
      </c>
    </row>
    <row r="694" spans="17:35" x14ac:dyDescent="0.25">
      <c r="Q694">
        <v>5198852</v>
      </c>
      <c r="R694">
        <v>430</v>
      </c>
      <c r="S694" t="s">
        <v>274</v>
      </c>
      <c r="T694" t="s">
        <v>622</v>
      </c>
      <c r="U694" t="s">
        <v>125</v>
      </c>
      <c r="V694">
        <v>14</v>
      </c>
      <c r="W694">
        <v>2013</v>
      </c>
      <c r="X694" s="1">
        <f>2025-טבלה2[[#This Row],[שנת יצור]]</f>
        <v>12</v>
      </c>
      <c r="Y694" s="39">
        <v>45784</v>
      </c>
      <c r="Z694" s="39">
        <v>46178</v>
      </c>
      <c r="AA694" t="s">
        <v>119</v>
      </c>
      <c r="AB694" t="s">
        <v>252</v>
      </c>
      <c r="AC694" s="1">
        <f>LEN(טבלה2[[#This Row],[מספר רכב]])</f>
        <v>7</v>
      </c>
      <c r="AD694" s="1" t="str">
        <f>RIGHT(טבלה2[[#This Row],[מספר רכב]],טבלה2[[#This Row],[ספרות בצדדים]])</f>
        <v>52</v>
      </c>
      <c r="AE694" s="1" t="str">
        <f>MID(טבלה2[[#This Row],[מספר רכב]],טבלה2[[#This Row],[ספרות בצדדים]]+1,טבלה2[[#This Row],[ספרות באמצע]])</f>
        <v>988</v>
      </c>
      <c r="AF694" s="1" t="str">
        <f>MID(טבלה2[[#This Row],[מספר רכב]],1,טבלה2[[#This Row],[ספרות בצדדים]])</f>
        <v>51</v>
      </c>
      <c r="AG694" s="1" t="str">
        <f>CONCATENATE(טבלה2[[#This Row],[חלק שמאלי]],"-",טבלה2[[#This Row],[אמצע]],"-",טבלה2[[#This Row],[חלק ימני]])</f>
        <v>51-988-52</v>
      </c>
      <c r="AH694">
        <f>IF(טבלה2[[#This Row],[מספר ספרות]]=7,3,2)</f>
        <v>3</v>
      </c>
      <c r="AI694">
        <f>IF(טבלה2[[#This Row],[מספר ספרות]]=7,2,3)</f>
        <v>2</v>
      </c>
    </row>
    <row r="695" spans="17:35" x14ac:dyDescent="0.25">
      <c r="Q695">
        <v>5028014</v>
      </c>
      <c r="R695">
        <v>588</v>
      </c>
      <c r="S695" t="s">
        <v>111</v>
      </c>
      <c r="T695" t="s">
        <v>112</v>
      </c>
      <c r="U695" t="s">
        <v>113</v>
      </c>
      <c r="W695">
        <v>2006</v>
      </c>
      <c r="X695" s="1">
        <f>2025-טבלה2[[#This Row],[שנת יצור]]</f>
        <v>19</v>
      </c>
      <c r="Y695" s="39">
        <v>45586</v>
      </c>
      <c r="Z695" s="39">
        <v>45897</v>
      </c>
      <c r="AA695" t="s">
        <v>120</v>
      </c>
      <c r="AB695" t="s">
        <v>115</v>
      </c>
      <c r="AC695" s="1">
        <f>LEN(טבלה2[[#This Row],[מספר רכב]])</f>
        <v>7</v>
      </c>
      <c r="AD695" s="1" t="str">
        <f>RIGHT(טבלה2[[#This Row],[מספר רכב]],טבלה2[[#This Row],[ספרות בצדדים]])</f>
        <v>14</v>
      </c>
      <c r="AE695" s="1" t="str">
        <f>MID(טבלה2[[#This Row],[מספר רכב]],טבלה2[[#This Row],[ספרות בצדדים]]+1,טבלה2[[#This Row],[ספרות באמצע]])</f>
        <v>280</v>
      </c>
      <c r="AF695" s="1" t="str">
        <f>MID(טבלה2[[#This Row],[מספר רכב]],1,טבלה2[[#This Row],[ספרות בצדדים]])</f>
        <v>50</v>
      </c>
      <c r="AG695" s="1" t="str">
        <f>CONCATENATE(טבלה2[[#This Row],[חלק שמאלי]],"-",טבלה2[[#This Row],[אמצע]],"-",טבלה2[[#This Row],[חלק ימני]])</f>
        <v>50-280-14</v>
      </c>
      <c r="AH695">
        <f>IF(טבלה2[[#This Row],[מספר ספרות]]=7,3,2)</f>
        <v>3</v>
      </c>
      <c r="AI695">
        <f>IF(טבלה2[[#This Row],[מספר ספרות]]=7,2,3)</f>
        <v>2</v>
      </c>
    </row>
    <row r="696" spans="17:35" x14ac:dyDescent="0.25">
      <c r="Q696">
        <v>8570970</v>
      </c>
      <c r="R696">
        <v>727</v>
      </c>
      <c r="S696" t="s">
        <v>384</v>
      </c>
      <c r="T696" t="s">
        <v>385</v>
      </c>
      <c r="U696" t="s">
        <v>205</v>
      </c>
      <c r="V696">
        <v>14</v>
      </c>
      <c r="W696">
        <v>2010</v>
      </c>
      <c r="X696" s="1">
        <f>2025-טבלה2[[#This Row],[שנת יצור]]</f>
        <v>15</v>
      </c>
      <c r="Y696" s="39">
        <v>45336</v>
      </c>
      <c r="Z696" s="39">
        <v>45521</v>
      </c>
      <c r="AA696" t="s">
        <v>119</v>
      </c>
      <c r="AB696" t="s">
        <v>386</v>
      </c>
      <c r="AC696" s="1">
        <f>LEN(טבלה2[[#This Row],[מספר רכב]])</f>
        <v>7</v>
      </c>
      <c r="AD696" s="1" t="str">
        <f>RIGHT(טבלה2[[#This Row],[מספר רכב]],טבלה2[[#This Row],[ספרות בצדדים]])</f>
        <v>70</v>
      </c>
      <c r="AE696" s="1" t="str">
        <f>MID(טבלה2[[#This Row],[מספר רכב]],טבלה2[[#This Row],[ספרות בצדדים]]+1,טבלה2[[#This Row],[ספרות באמצע]])</f>
        <v>709</v>
      </c>
      <c r="AF696" s="1" t="str">
        <f>MID(טבלה2[[#This Row],[מספר רכב]],1,טבלה2[[#This Row],[ספרות בצדדים]])</f>
        <v>85</v>
      </c>
      <c r="AG696" s="1" t="str">
        <f>CONCATENATE(טבלה2[[#This Row],[חלק שמאלי]],"-",טבלה2[[#This Row],[אמצע]],"-",טבלה2[[#This Row],[חלק ימני]])</f>
        <v>85-709-70</v>
      </c>
      <c r="AH696">
        <f>IF(טבלה2[[#This Row],[מספר ספרות]]=7,3,2)</f>
        <v>3</v>
      </c>
      <c r="AI696">
        <f>IF(טבלה2[[#This Row],[מספר ספרות]]=7,2,3)</f>
        <v>2</v>
      </c>
    </row>
    <row r="697" spans="17:35" x14ac:dyDescent="0.25">
      <c r="Q697">
        <v>3098152</v>
      </c>
      <c r="R697">
        <v>885</v>
      </c>
      <c r="S697" t="s">
        <v>239</v>
      </c>
      <c r="T697" t="s">
        <v>415</v>
      </c>
      <c r="U697" t="s">
        <v>136</v>
      </c>
      <c r="V697">
        <v>15</v>
      </c>
      <c r="W697">
        <v>2013</v>
      </c>
      <c r="X697" s="1">
        <f>2025-טבלה2[[#This Row],[שנת יצור]]</f>
        <v>12</v>
      </c>
      <c r="Y697" s="39">
        <v>45781</v>
      </c>
      <c r="Z697" s="39">
        <v>46141</v>
      </c>
      <c r="AA697" t="s">
        <v>199</v>
      </c>
      <c r="AB697" t="s">
        <v>416</v>
      </c>
      <c r="AC697" s="1">
        <f>LEN(טבלה2[[#This Row],[מספר רכב]])</f>
        <v>7</v>
      </c>
      <c r="AD697" s="1" t="str">
        <f>RIGHT(טבלה2[[#This Row],[מספר רכב]],טבלה2[[#This Row],[ספרות בצדדים]])</f>
        <v>52</v>
      </c>
      <c r="AE697" s="1" t="str">
        <f>MID(טבלה2[[#This Row],[מספר רכב]],טבלה2[[#This Row],[ספרות בצדדים]]+1,טבלה2[[#This Row],[ספרות באמצע]])</f>
        <v>981</v>
      </c>
      <c r="AF697" s="1" t="str">
        <f>MID(טבלה2[[#This Row],[מספר רכב]],1,טבלה2[[#This Row],[ספרות בצדדים]])</f>
        <v>30</v>
      </c>
      <c r="AG697" s="1" t="str">
        <f>CONCATENATE(טבלה2[[#This Row],[חלק שמאלי]],"-",טבלה2[[#This Row],[אמצע]],"-",טבלה2[[#This Row],[חלק ימני]])</f>
        <v>30-981-52</v>
      </c>
      <c r="AH697">
        <f>IF(טבלה2[[#This Row],[מספר ספרות]]=7,3,2)</f>
        <v>3</v>
      </c>
      <c r="AI697">
        <f>IF(טבלה2[[#This Row],[מספר ספרות]]=7,2,3)</f>
        <v>2</v>
      </c>
    </row>
    <row r="698" spans="17:35" x14ac:dyDescent="0.25">
      <c r="Q698">
        <v>2514231</v>
      </c>
      <c r="R698">
        <v>845</v>
      </c>
      <c r="S698" t="s">
        <v>226</v>
      </c>
      <c r="T698" t="s">
        <v>516</v>
      </c>
      <c r="U698" t="s">
        <v>517</v>
      </c>
      <c r="V698">
        <v>14</v>
      </c>
      <c r="W698">
        <v>2014</v>
      </c>
      <c r="X698" s="1">
        <f>2025-טבלה2[[#This Row],[שנת יצור]]</f>
        <v>11</v>
      </c>
      <c r="Y698" s="39">
        <v>45781</v>
      </c>
      <c r="Z698" s="39">
        <v>46163</v>
      </c>
      <c r="AA698" t="s">
        <v>184</v>
      </c>
      <c r="AB698" t="s">
        <v>434</v>
      </c>
      <c r="AC698" s="1">
        <f>LEN(טבלה2[[#This Row],[מספר רכב]])</f>
        <v>7</v>
      </c>
      <c r="AD698" s="1" t="str">
        <f>RIGHT(טבלה2[[#This Row],[מספר רכב]],טבלה2[[#This Row],[ספרות בצדדים]])</f>
        <v>31</v>
      </c>
      <c r="AE698" s="1" t="str">
        <f>MID(טבלה2[[#This Row],[מספר רכב]],טבלה2[[#This Row],[ספרות בצדדים]]+1,טבלה2[[#This Row],[ספרות באמצע]])</f>
        <v>142</v>
      </c>
      <c r="AF698" s="1" t="str">
        <f>MID(טבלה2[[#This Row],[מספר רכב]],1,טבלה2[[#This Row],[ספרות בצדדים]])</f>
        <v>25</v>
      </c>
      <c r="AG698" s="1" t="str">
        <f>CONCATENATE(טבלה2[[#This Row],[חלק שמאלי]],"-",טבלה2[[#This Row],[אמצע]],"-",טבלה2[[#This Row],[חלק ימני]])</f>
        <v>25-142-31</v>
      </c>
      <c r="AH698">
        <f>IF(טבלה2[[#This Row],[מספר ספרות]]=7,3,2)</f>
        <v>3</v>
      </c>
      <c r="AI698">
        <f>IF(טבלה2[[#This Row],[מספר ספרות]]=7,2,3)</f>
        <v>2</v>
      </c>
    </row>
    <row r="699" spans="17:35" x14ac:dyDescent="0.25">
      <c r="Q699">
        <v>1902964</v>
      </c>
      <c r="R699">
        <v>588</v>
      </c>
      <c r="S699" t="s">
        <v>111</v>
      </c>
      <c r="T699" t="s">
        <v>112</v>
      </c>
      <c r="U699" t="s">
        <v>113</v>
      </c>
      <c r="V699">
        <v>15</v>
      </c>
      <c r="W699">
        <v>2008</v>
      </c>
      <c r="X699" s="1">
        <f>2025-טבלה2[[#This Row],[שנת יצור]]</f>
        <v>17</v>
      </c>
      <c r="Y699" s="39">
        <v>45563</v>
      </c>
      <c r="Z699" s="39">
        <v>45924</v>
      </c>
      <c r="AA699" t="s">
        <v>128</v>
      </c>
      <c r="AB699" t="s">
        <v>117</v>
      </c>
      <c r="AC699" s="1">
        <f>LEN(טבלה2[[#This Row],[מספר רכב]])</f>
        <v>7</v>
      </c>
      <c r="AD699" s="1" t="str">
        <f>RIGHT(טבלה2[[#This Row],[מספר רכב]],טבלה2[[#This Row],[ספרות בצדדים]])</f>
        <v>64</v>
      </c>
      <c r="AE699" s="1" t="str">
        <f>MID(טבלה2[[#This Row],[מספר רכב]],טבלה2[[#This Row],[ספרות בצדדים]]+1,טבלה2[[#This Row],[ספרות באמצע]])</f>
        <v>029</v>
      </c>
      <c r="AF699" s="1" t="str">
        <f>MID(טבלה2[[#This Row],[מספר רכב]],1,טבלה2[[#This Row],[ספרות בצדדים]])</f>
        <v>19</v>
      </c>
      <c r="AG699" s="1" t="str">
        <f>CONCATENATE(טבלה2[[#This Row],[חלק שמאלי]],"-",טבלה2[[#This Row],[אמצע]],"-",טבלה2[[#This Row],[חלק ימני]])</f>
        <v>19-029-64</v>
      </c>
      <c r="AH699">
        <f>IF(טבלה2[[#This Row],[מספר ספרות]]=7,3,2)</f>
        <v>3</v>
      </c>
      <c r="AI699">
        <f>IF(טבלה2[[#This Row],[מספר ספרות]]=7,2,3)</f>
        <v>2</v>
      </c>
    </row>
    <row r="700" spans="17:35" x14ac:dyDescent="0.25">
      <c r="Q700">
        <v>7669527</v>
      </c>
      <c r="R700">
        <v>588</v>
      </c>
      <c r="S700" t="s">
        <v>111</v>
      </c>
      <c r="T700" t="s">
        <v>458</v>
      </c>
      <c r="U700" t="s">
        <v>194</v>
      </c>
      <c r="W700">
        <v>2000</v>
      </c>
      <c r="X700" s="1">
        <f>2025-טבלה2[[#This Row],[שנת יצור]]</f>
        <v>25</v>
      </c>
      <c r="Y700" s="39">
        <v>45706</v>
      </c>
      <c r="Z700" s="39">
        <v>45873</v>
      </c>
      <c r="AA700" t="s">
        <v>116</v>
      </c>
      <c r="AB700" t="s">
        <v>143</v>
      </c>
      <c r="AC700" s="1">
        <f>LEN(טבלה2[[#This Row],[מספר רכב]])</f>
        <v>7</v>
      </c>
      <c r="AD700" s="1" t="str">
        <f>RIGHT(טבלה2[[#This Row],[מספר רכב]],טבלה2[[#This Row],[ספרות בצדדים]])</f>
        <v>27</v>
      </c>
      <c r="AE700" s="1" t="str">
        <f>MID(טבלה2[[#This Row],[מספר רכב]],טבלה2[[#This Row],[ספרות בצדדים]]+1,טבלה2[[#This Row],[ספרות באמצע]])</f>
        <v>695</v>
      </c>
      <c r="AF700" s="1" t="str">
        <f>MID(טבלה2[[#This Row],[מספר רכב]],1,טבלה2[[#This Row],[ספרות בצדדים]])</f>
        <v>76</v>
      </c>
      <c r="AG700" s="1" t="str">
        <f>CONCATENATE(טבלה2[[#This Row],[חלק שמאלי]],"-",טבלה2[[#This Row],[אמצע]],"-",טבלה2[[#This Row],[חלק ימני]])</f>
        <v>76-695-27</v>
      </c>
      <c r="AH700">
        <f>IF(טבלה2[[#This Row],[מספר ספרות]]=7,3,2)</f>
        <v>3</v>
      </c>
      <c r="AI700">
        <f>IF(טבלה2[[#This Row],[מספר ספרות]]=7,2,3)</f>
        <v>2</v>
      </c>
    </row>
    <row r="701" spans="17:35" x14ac:dyDescent="0.25">
      <c r="Q701">
        <v>7716363</v>
      </c>
      <c r="R701">
        <v>413</v>
      </c>
      <c r="S701" t="s">
        <v>123</v>
      </c>
      <c r="T701" t="s">
        <v>159</v>
      </c>
      <c r="U701" t="s">
        <v>158</v>
      </c>
      <c r="V701">
        <v>15</v>
      </c>
      <c r="W701">
        <v>2008</v>
      </c>
      <c r="X701" s="1">
        <f>2025-טבלה2[[#This Row],[שנת יצור]]</f>
        <v>17</v>
      </c>
      <c r="Y701" s="39">
        <v>45581</v>
      </c>
      <c r="Z701" s="39">
        <v>45854</v>
      </c>
      <c r="AA701" t="s">
        <v>126</v>
      </c>
      <c r="AB701" t="s">
        <v>127</v>
      </c>
      <c r="AC701" s="1">
        <f>LEN(טבלה2[[#This Row],[מספר רכב]])</f>
        <v>7</v>
      </c>
      <c r="AD701" s="1" t="str">
        <f>RIGHT(טבלה2[[#This Row],[מספר רכב]],טבלה2[[#This Row],[ספרות בצדדים]])</f>
        <v>63</v>
      </c>
      <c r="AE701" s="1" t="str">
        <f>MID(טבלה2[[#This Row],[מספר רכב]],טבלה2[[#This Row],[ספרות בצדדים]]+1,טבלה2[[#This Row],[ספרות באמצע]])</f>
        <v>163</v>
      </c>
      <c r="AF701" s="1" t="str">
        <f>MID(טבלה2[[#This Row],[מספר רכב]],1,טבלה2[[#This Row],[ספרות בצדדים]])</f>
        <v>77</v>
      </c>
      <c r="AG701" s="1" t="str">
        <f>CONCATENATE(טבלה2[[#This Row],[חלק שמאלי]],"-",טבלה2[[#This Row],[אמצע]],"-",טבלה2[[#This Row],[חלק ימני]])</f>
        <v>77-163-63</v>
      </c>
      <c r="AH701">
        <f>IF(טבלה2[[#This Row],[מספר ספרות]]=7,3,2)</f>
        <v>3</v>
      </c>
      <c r="AI701">
        <f>IF(טבלה2[[#This Row],[מספר ספרות]]=7,2,3)</f>
        <v>2</v>
      </c>
    </row>
    <row r="702" spans="17:35" x14ac:dyDescent="0.25">
      <c r="Q702">
        <v>6606557</v>
      </c>
      <c r="R702">
        <v>114</v>
      </c>
      <c r="S702" t="s">
        <v>176</v>
      </c>
      <c r="T702">
        <v>211.06100000000001</v>
      </c>
      <c r="U702" t="s">
        <v>177</v>
      </c>
      <c r="W702">
        <v>2005</v>
      </c>
      <c r="X702" s="1">
        <f>2025-טבלה2[[#This Row],[שנת יצור]]</f>
        <v>20</v>
      </c>
      <c r="Y702" s="39">
        <v>45507</v>
      </c>
      <c r="Z702" s="39">
        <v>45827</v>
      </c>
      <c r="AA702" t="s">
        <v>116</v>
      </c>
      <c r="AB702" t="s">
        <v>623</v>
      </c>
      <c r="AC702" s="1">
        <f>LEN(טבלה2[[#This Row],[מספר רכב]])</f>
        <v>7</v>
      </c>
      <c r="AD702" s="1" t="str">
        <f>RIGHT(טבלה2[[#This Row],[מספר רכב]],טבלה2[[#This Row],[ספרות בצדדים]])</f>
        <v>57</v>
      </c>
      <c r="AE702" s="1" t="str">
        <f>MID(טבלה2[[#This Row],[מספר רכב]],טבלה2[[#This Row],[ספרות בצדדים]]+1,טבלה2[[#This Row],[ספרות באמצע]])</f>
        <v>065</v>
      </c>
      <c r="AF702" s="1" t="str">
        <f>MID(טבלה2[[#This Row],[מספר רכב]],1,טבלה2[[#This Row],[ספרות בצדדים]])</f>
        <v>66</v>
      </c>
      <c r="AG702" s="1" t="str">
        <f>CONCATENATE(טבלה2[[#This Row],[חלק שמאלי]],"-",טבלה2[[#This Row],[אמצע]],"-",טבלה2[[#This Row],[חלק ימני]])</f>
        <v>66-065-57</v>
      </c>
      <c r="AH702">
        <f>IF(טבלה2[[#This Row],[מספר ספרות]]=7,3,2)</f>
        <v>3</v>
      </c>
      <c r="AI702">
        <f>IF(טבלה2[[#This Row],[מספר ספרות]]=7,2,3)</f>
        <v>2</v>
      </c>
    </row>
    <row r="703" spans="17:35" x14ac:dyDescent="0.25">
      <c r="Q703">
        <v>9272659</v>
      </c>
      <c r="R703">
        <v>481</v>
      </c>
      <c r="S703" t="s">
        <v>165</v>
      </c>
      <c r="T703" t="s">
        <v>459</v>
      </c>
      <c r="U703" t="s">
        <v>125</v>
      </c>
      <c r="W703">
        <v>2005</v>
      </c>
      <c r="X703" s="1">
        <f>2025-טבלה2[[#This Row],[שנת יצור]]</f>
        <v>20</v>
      </c>
      <c r="Y703" s="39">
        <v>45755</v>
      </c>
      <c r="Z703" s="39">
        <v>45928</v>
      </c>
      <c r="AA703" t="s">
        <v>264</v>
      </c>
      <c r="AB703" t="s">
        <v>230</v>
      </c>
      <c r="AC703" s="1">
        <f>LEN(טבלה2[[#This Row],[מספר רכב]])</f>
        <v>7</v>
      </c>
      <c r="AD703" s="1" t="str">
        <f>RIGHT(טבלה2[[#This Row],[מספר רכב]],טבלה2[[#This Row],[ספרות בצדדים]])</f>
        <v>59</v>
      </c>
      <c r="AE703" s="1" t="str">
        <f>MID(טבלה2[[#This Row],[מספר רכב]],טבלה2[[#This Row],[ספרות בצדדים]]+1,טבלה2[[#This Row],[ספרות באמצע]])</f>
        <v>726</v>
      </c>
      <c r="AF703" s="1" t="str">
        <f>MID(טבלה2[[#This Row],[מספר רכב]],1,טבלה2[[#This Row],[ספרות בצדדים]])</f>
        <v>92</v>
      </c>
      <c r="AG703" s="1" t="str">
        <f>CONCATENATE(טבלה2[[#This Row],[חלק שמאלי]],"-",טבלה2[[#This Row],[אמצע]],"-",טבלה2[[#This Row],[חלק ימני]])</f>
        <v>92-726-59</v>
      </c>
      <c r="AH703">
        <f>IF(טבלה2[[#This Row],[מספר ספרות]]=7,3,2)</f>
        <v>3</v>
      </c>
      <c r="AI703">
        <f>IF(טבלה2[[#This Row],[מספר ספרות]]=7,2,3)</f>
        <v>2</v>
      </c>
    </row>
    <row r="704" spans="17:35" x14ac:dyDescent="0.25">
      <c r="Q704">
        <v>1772264</v>
      </c>
      <c r="R704">
        <v>588</v>
      </c>
      <c r="S704" t="s">
        <v>111</v>
      </c>
      <c r="T704" t="s">
        <v>112</v>
      </c>
      <c r="U704" t="s">
        <v>113</v>
      </c>
      <c r="V704">
        <v>15</v>
      </c>
      <c r="W704">
        <v>2008</v>
      </c>
      <c r="X704" s="1">
        <f>2025-טבלה2[[#This Row],[שנת יצור]]</f>
        <v>17</v>
      </c>
      <c r="Y704" s="39">
        <v>45535</v>
      </c>
      <c r="Z704" s="39">
        <v>45908</v>
      </c>
      <c r="AA704" t="s">
        <v>116</v>
      </c>
      <c r="AB704" t="s">
        <v>117</v>
      </c>
      <c r="AC704" s="1">
        <f>LEN(טבלה2[[#This Row],[מספר רכב]])</f>
        <v>7</v>
      </c>
      <c r="AD704" s="1" t="str">
        <f>RIGHT(טבלה2[[#This Row],[מספר רכב]],טבלה2[[#This Row],[ספרות בצדדים]])</f>
        <v>64</v>
      </c>
      <c r="AE704" s="1" t="str">
        <f>MID(טבלה2[[#This Row],[מספר רכב]],טבלה2[[#This Row],[ספרות בצדדים]]+1,טבלה2[[#This Row],[ספרות באמצע]])</f>
        <v>722</v>
      </c>
      <c r="AF704" s="1" t="str">
        <f>MID(טבלה2[[#This Row],[מספר רכב]],1,טבלה2[[#This Row],[ספרות בצדדים]])</f>
        <v>17</v>
      </c>
      <c r="AG704" s="1" t="str">
        <f>CONCATENATE(טבלה2[[#This Row],[חלק שמאלי]],"-",טבלה2[[#This Row],[אמצע]],"-",טבלה2[[#This Row],[חלק ימני]])</f>
        <v>17-722-64</v>
      </c>
      <c r="AH704">
        <f>IF(טבלה2[[#This Row],[מספר ספרות]]=7,3,2)</f>
        <v>3</v>
      </c>
      <c r="AI704">
        <f>IF(טבלה2[[#This Row],[מספר ספרות]]=7,2,3)</f>
        <v>2</v>
      </c>
    </row>
    <row r="705" spans="17:35" x14ac:dyDescent="0.25">
      <c r="Q705">
        <v>7220355</v>
      </c>
      <c r="R705">
        <v>845</v>
      </c>
      <c r="S705" t="s">
        <v>226</v>
      </c>
      <c r="T705" t="s">
        <v>624</v>
      </c>
      <c r="U705" t="s">
        <v>198</v>
      </c>
      <c r="V705">
        <v>15</v>
      </c>
      <c r="W705">
        <v>2017</v>
      </c>
      <c r="X705" s="1">
        <f>2025-טבלה2[[#This Row],[שנת יצור]]</f>
        <v>8</v>
      </c>
      <c r="Y705" s="39">
        <v>45781</v>
      </c>
      <c r="Z705" s="39">
        <v>46145</v>
      </c>
      <c r="AA705" t="s">
        <v>116</v>
      </c>
      <c r="AB705" t="s">
        <v>358</v>
      </c>
      <c r="AC705" s="1">
        <f>LEN(טבלה2[[#This Row],[מספר רכב]])</f>
        <v>7</v>
      </c>
      <c r="AD705" s="1" t="str">
        <f>RIGHT(טבלה2[[#This Row],[מספר רכב]],טבלה2[[#This Row],[ספרות בצדדים]])</f>
        <v>55</v>
      </c>
      <c r="AE705" s="1" t="str">
        <f>MID(טבלה2[[#This Row],[מספר רכב]],טבלה2[[#This Row],[ספרות בצדדים]]+1,טבלה2[[#This Row],[ספרות באמצע]])</f>
        <v>203</v>
      </c>
      <c r="AF705" s="1" t="str">
        <f>MID(טבלה2[[#This Row],[מספר רכב]],1,טבלה2[[#This Row],[ספרות בצדדים]])</f>
        <v>72</v>
      </c>
      <c r="AG705" s="1" t="str">
        <f>CONCATENATE(טבלה2[[#This Row],[חלק שמאלי]],"-",טבלה2[[#This Row],[אמצע]],"-",טבלה2[[#This Row],[חלק ימני]])</f>
        <v>72-203-55</v>
      </c>
      <c r="AH705">
        <f>IF(טבלה2[[#This Row],[מספר ספרות]]=7,3,2)</f>
        <v>3</v>
      </c>
      <c r="AI705">
        <f>IF(טבלה2[[#This Row],[מספר ספרות]]=7,2,3)</f>
        <v>2</v>
      </c>
    </row>
    <row r="706" spans="17:35" x14ac:dyDescent="0.25">
      <c r="Q706">
        <v>72282901</v>
      </c>
      <c r="R706">
        <v>840</v>
      </c>
      <c r="S706" t="s">
        <v>625</v>
      </c>
      <c r="T706" t="s">
        <v>626</v>
      </c>
      <c r="U706" t="s">
        <v>627</v>
      </c>
      <c r="V706">
        <v>15</v>
      </c>
      <c r="W706">
        <v>2020</v>
      </c>
      <c r="X706" s="1">
        <f>2025-טבלה2[[#This Row],[שנת יצור]]</f>
        <v>5</v>
      </c>
      <c r="Y706" s="39">
        <v>45781</v>
      </c>
      <c r="Z706" s="39">
        <v>46123</v>
      </c>
      <c r="AA706" t="s">
        <v>119</v>
      </c>
      <c r="AB706" t="s">
        <v>628</v>
      </c>
      <c r="AC706" s="1">
        <f>LEN(טבלה2[[#This Row],[מספר רכב]])</f>
        <v>8</v>
      </c>
      <c r="AD706" s="1" t="str">
        <f>RIGHT(טבלה2[[#This Row],[מספר רכב]],טבלה2[[#This Row],[ספרות בצדדים]])</f>
        <v>901</v>
      </c>
      <c r="AE706" s="1" t="str">
        <f>MID(טבלה2[[#This Row],[מספר רכב]],טבלה2[[#This Row],[ספרות בצדדים]]+1,טבלה2[[#This Row],[ספרות באמצע]])</f>
        <v>82</v>
      </c>
      <c r="AF706" s="1" t="str">
        <f>MID(טבלה2[[#This Row],[מספר רכב]],1,טבלה2[[#This Row],[ספרות בצדדים]])</f>
        <v>722</v>
      </c>
      <c r="AG706" s="1" t="str">
        <f>CONCATENATE(טבלה2[[#This Row],[חלק שמאלי]],"-",טבלה2[[#This Row],[אמצע]],"-",טבלה2[[#This Row],[חלק ימני]])</f>
        <v>722-82-901</v>
      </c>
      <c r="AH706">
        <f>IF(טבלה2[[#This Row],[מספר ספרות]]=7,3,2)</f>
        <v>2</v>
      </c>
      <c r="AI706">
        <f>IF(טבלה2[[#This Row],[מספר ספרות]]=7,2,3)</f>
        <v>3</v>
      </c>
    </row>
    <row r="707" spans="17:35" x14ac:dyDescent="0.25">
      <c r="Q707">
        <v>88242002</v>
      </c>
      <c r="R707">
        <v>253</v>
      </c>
      <c r="S707" t="s">
        <v>196</v>
      </c>
      <c r="T707" t="s">
        <v>346</v>
      </c>
      <c r="U707" t="s">
        <v>177</v>
      </c>
      <c r="V707">
        <v>14</v>
      </c>
      <c r="W707">
        <v>2022</v>
      </c>
      <c r="X707" s="1">
        <f>2025-טבלה2[[#This Row],[שנת יצור]]</f>
        <v>3</v>
      </c>
      <c r="Y707" s="39">
        <v>45781</v>
      </c>
      <c r="Z707" s="39">
        <v>46159</v>
      </c>
      <c r="AA707" t="s">
        <v>118</v>
      </c>
      <c r="AB707" t="s">
        <v>348</v>
      </c>
      <c r="AC707" s="1">
        <f>LEN(טבלה2[[#This Row],[מספר רכב]])</f>
        <v>8</v>
      </c>
      <c r="AD707" s="1" t="str">
        <f>RIGHT(טבלה2[[#This Row],[מספר רכב]],טבלה2[[#This Row],[ספרות בצדדים]])</f>
        <v>002</v>
      </c>
      <c r="AE707" s="1" t="str">
        <f>MID(טבלה2[[#This Row],[מספר רכב]],טבלה2[[#This Row],[ספרות בצדדים]]+1,טבלה2[[#This Row],[ספרות באמצע]])</f>
        <v>42</v>
      </c>
      <c r="AF707" s="1" t="str">
        <f>MID(טבלה2[[#This Row],[מספר רכב]],1,טבלה2[[#This Row],[ספרות בצדדים]])</f>
        <v>882</v>
      </c>
      <c r="AG707" s="1" t="str">
        <f>CONCATENATE(טבלה2[[#This Row],[חלק שמאלי]],"-",טבלה2[[#This Row],[אמצע]],"-",טבלה2[[#This Row],[חלק ימני]])</f>
        <v>882-42-002</v>
      </c>
      <c r="AH707">
        <f>IF(טבלה2[[#This Row],[מספר ספרות]]=7,3,2)</f>
        <v>2</v>
      </c>
      <c r="AI707">
        <f>IF(טבלה2[[#This Row],[מספר ספרות]]=7,2,3)</f>
        <v>3</v>
      </c>
    </row>
    <row r="708" spans="17:35" x14ac:dyDescent="0.25">
      <c r="Q708">
        <v>52926402</v>
      </c>
      <c r="R708">
        <v>430</v>
      </c>
      <c r="S708" t="s">
        <v>274</v>
      </c>
      <c r="T708" t="s">
        <v>521</v>
      </c>
      <c r="U708" t="s">
        <v>629</v>
      </c>
      <c r="V708">
        <v>3</v>
      </c>
      <c r="W708">
        <v>2021</v>
      </c>
      <c r="X708" s="1">
        <f>2025-טבלה2[[#This Row],[שנת יצור]]</f>
        <v>4</v>
      </c>
      <c r="Y708" s="39">
        <v>45781</v>
      </c>
      <c r="Z708" s="39">
        <v>46152</v>
      </c>
      <c r="AA708" t="s">
        <v>248</v>
      </c>
      <c r="AB708" t="s">
        <v>523</v>
      </c>
      <c r="AC708" s="1">
        <f>LEN(טבלה2[[#This Row],[מספר רכב]])</f>
        <v>8</v>
      </c>
      <c r="AD708" s="1" t="str">
        <f>RIGHT(טבלה2[[#This Row],[מספר רכב]],טבלה2[[#This Row],[ספרות בצדדים]])</f>
        <v>402</v>
      </c>
      <c r="AE708" s="1" t="str">
        <f>MID(טבלה2[[#This Row],[מספר רכב]],טבלה2[[#This Row],[ספרות בצדדים]]+1,טבלה2[[#This Row],[ספרות באמצע]])</f>
        <v>26</v>
      </c>
      <c r="AF708" s="1" t="str">
        <f>MID(טבלה2[[#This Row],[מספר רכב]],1,טבלה2[[#This Row],[ספרות בצדדים]])</f>
        <v>529</v>
      </c>
      <c r="AG708" s="1" t="str">
        <f>CONCATENATE(טבלה2[[#This Row],[חלק שמאלי]],"-",טבלה2[[#This Row],[אמצע]],"-",טבלה2[[#This Row],[חלק ימני]])</f>
        <v>529-26-402</v>
      </c>
      <c r="AH708">
        <f>IF(טבלה2[[#This Row],[מספר ספרות]]=7,3,2)</f>
        <v>2</v>
      </c>
      <c r="AI708">
        <f>IF(טבלה2[[#This Row],[מספר ספרות]]=7,2,3)</f>
        <v>3</v>
      </c>
    </row>
    <row r="709" spans="17:35" x14ac:dyDescent="0.25">
      <c r="Q709">
        <v>7228551</v>
      </c>
      <c r="R709">
        <v>734</v>
      </c>
      <c r="S709" t="s">
        <v>139</v>
      </c>
      <c r="T709" t="s">
        <v>140</v>
      </c>
      <c r="U709" t="s">
        <v>136</v>
      </c>
      <c r="W709">
        <v>2004</v>
      </c>
      <c r="X709" s="1">
        <f>2025-טבלה2[[#This Row],[שנת יצור]]</f>
        <v>21</v>
      </c>
      <c r="Y709" s="39">
        <v>45688</v>
      </c>
      <c r="Z709" s="39">
        <v>45868</v>
      </c>
      <c r="AA709" t="s">
        <v>116</v>
      </c>
      <c r="AB709" t="s">
        <v>141</v>
      </c>
      <c r="AC709" s="1">
        <f>LEN(טבלה2[[#This Row],[מספר רכב]])</f>
        <v>7</v>
      </c>
      <c r="AD709" s="1" t="str">
        <f>RIGHT(טבלה2[[#This Row],[מספר רכב]],טבלה2[[#This Row],[ספרות בצדדים]])</f>
        <v>51</v>
      </c>
      <c r="AE709" s="1" t="str">
        <f>MID(טבלה2[[#This Row],[מספר רכב]],טבלה2[[#This Row],[ספרות בצדדים]]+1,טבלה2[[#This Row],[ספרות באמצע]])</f>
        <v>285</v>
      </c>
      <c r="AF709" s="1" t="str">
        <f>MID(טבלה2[[#This Row],[מספר רכב]],1,טבלה2[[#This Row],[ספרות בצדדים]])</f>
        <v>72</v>
      </c>
      <c r="AG709" s="1" t="str">
        <f>CONCATENATE(טבלה2[[#This Row],[חלק שמאלי]],"-",טבלה2[[#This Row],[אמצע]],"-",טבלה2[[#This Row],[חלק ימני]])</f>
        <v>72-285-51</v>
      </c>
      <c r="AH709">
        <f>IF(טבלה2[[#This Row],[מספר ספרות]]=7,3,2)</f>
        <v>3</v>
      </c>
      <c r="AI709">
        <f>IF(טבלה2[[#This Row],[מספר ספרות]]=7,2,3)</f>
        <v>2</v>
      </c>
    </row>
    <row r="710" spans="17:35" x14ac:dyDescent="0.25">
      <c r="Q710">
        <v>7963250</v>
      </c>
      <c r="R710">
        <v>839</v>
      </c>
      <c r="S710" t="s">
        <v>244</v>
      </c>
      <c r="T710" t="s">
        <v>245</v>
      </c>
      <c r="U710" t="s">
        <v>125</v>
      </c>
      <c r="W710">
        <v>2003</v>
      </c>
      <c r="X710" s="1">
        <f>2025-טבלה2[[#This Row],[שנת יצור]]</f>
        <v>22</v>
      </c>
      <c r="Y710" s="39">
        <v>45803</v>
      </c>
      <c r="Z710" s="39">
        <v>45964</v>
      </c>
      <c r="AA710" t="s">
        <v>184</v>
      </c>
      <c r="AB710" t="s">
        <v>127</v>
      </c>
      <c r="AC710" s="1">
        <f>LEN(טבלה2[[#This Row],[מספר רכב]])</f>
        <v>7</v>
      </c>
      <c r="AD710" s="1" t="str">
        <f>RIGHT(טבלה2[[#This Row],[מספר רכב]],טבלה2[[#This Row],[ספרות בצדדים]])</f>
        <v>50</v>
      </c>
      <c r="AE710" s="1" t="str">
        <f>MID(טבלה2[[#This Row],[מספר רכב]],טבלה2[[#This Row],[ספרות בצדדים]]+1,טבלה2[[#This Row],[ספרות באמצע]])</f>
        <v>632</v>
      </c>
      <c r="AF710" s="1" t="str">
        <f>MID(טבלה2[[#This Row],[מספר רכב]],1,טבלה2[[#This Row],[ספרות בצדדים]])</f>
        <v>79</v>
      </c>
      <c r="AG710" s="1" t="str">
        <f>CONCATENATE(טבלה2[[#This Row],[חלק שמאלי]],"-",טבלה2[[#This Row],[אמצע]],"-",טבלה2[[#This Row],[חלק ימני]])</f>
        <v>79-632-50</v>
      </c>
      <c r="AH710">
        <f>IF(טבלה2[[#This Row],[מספר ספרות]]=7,3,2)</f>
        <v>3</v>
      </c>
      <c r="AI710">
        <f>IF(טבלה2[[#This Row],[מספר ספרות]]=7,2,3)</f>
        <v>2</v>
      </c>
    </row>
    <row r="711" spans="17:35" x14ac:dyDescent="0.25">
      <c r="Q711">
        <v>5851716</v>
      </c>
      <c r="R711">
        <v>143</v>
      </c>
      <c r="S711" t="s">
        <v>210</v>
      </c>
      <c r="T711" t="s">
        <v>630</v>
      </c>
      <c r="W711">
        <v>2007</v>
      </c>
      <c r="X711" s="1">
        <f>2025-טבלה2[[#This Row],[שנת יצור]]</f>
        <v>18</v>
      </c>
      <c r="Y711" s="39">
        <v>45532</v>
      </c>
      <c r="Z711" s="39">
        <v>45916</v>
      </c>
      <c r="AA711" t="s">
        <v>119</v>
      </c>
      <c r="AB711" t="s">
        <v>631</v>
      </c>
      <c r="AC711" s="1">
        <f>LEN(טבלה2[[#This Row],[מספר רכב]])</f>
        <v>7</v>
      </c>
      <c r="AD711" s="1" t="str">
        <f>RIGHT(טבלה2[[#This Row],[מספר רכב]],טבלה2[[#This Row],[ספרות בצדדים]])</f>
        <v>16</v>
      </c>
      <c r="AE711" s="1" t="str">
        <f>MID(טבלה2[[#This Row],[מספר רכב]],טבלה2[[#This Row],[ספרות בצדדים]]+1,טבלה2[[#This Row],[ספרות באמצע]])</f>
        <v>517</v>
      </c>
      <c r="AF711" s="1" t="str">
        <f>MID(טבלה2[[#This Row],[מספר רכב]],1,טבלה2[[#This Row],[ספרות בצדדים]])</f>
        <v>58</v>
      </c>
      <c r="AG711" s="1" t="str">
        <f>CONCATENATE(טבלה2[[#This Row],[חלק שמאלי]],"-",טבלה2[[#This Row],[אמצע]],"-",טבלה2[[#This Row],[חלק ימני]])</f>
        <v>58-517-16</v>
      </c>
      <c r="AH711">
        <f>IF(טבלה2[[#This Row],[מספר ספרות]]=7,3,2)</f>
        <v>3</v>
      </c>
      <c r="AI711">
        <f>IF(טבלה2[[#This Row],[מספר ספרות]]=7,2,3)</f>
        <v>2</v>
      </c>
    </row>
    <row r="712" spans="17:35" x14ac:dyDescent="0.25">
      <c r="Q712">
        <v>84740701</v>
      </c>
      <c r="R712">
        <v>481</v>
      </c>
      <c r="S712" t="s">
        <v>165</v>
      </c>
      <c r="T712" t="s">
        <v>632</v>
      </c>
      <c r="U712" t="s">
        <v>633</v>
      </c>
      <c r="V712">
        <v>3</v>
      </c>
      <c r="W712">
        <v>2020</v>
      </c>
      <c r="X712" s="1">
        <f>2025-טבלה2[[#This Row],[שנת יצור]]</f>
        <v>5</v>
      </c>
      <c r="Y712" s="39">
        <v>45781</v>
      </c>
      <c r="Z712" s="39">
        <v>46022</v>
      </c>
      <c r="AA712" t="s">
        <v>156</v>
      </c>
      <c r="AB712" t="s">
        <v>431</v>
      </c>
      <c r="AC712" s="1">
        <f>LEN(טבלה2[[#This Row],[מספר רכב]])</f>
        <v>8</v>
      </c>
      <c r="AD712" s="1" t="str">
        <f>RIGHT(טבלה2[[#This Row],[מספר רכב]],טבלה2[[#This Row],[ספרות בצדדים]])</f>
        <v>701</v>
      </c>
      <c r="AE712" s="1" t="str">
        <f>MID(טבלה2[[#This Row],[מספר רכב]],טבלה2[[#This Row],[ספרות בצדדים]]+1,טבלה2[[#This Row],[ספרות באמצע]])</f>
        <v>40</v>
      </c>
      <c r="AF712" s="1" t="str">
        <f>MID(טבלה2[[#This Row],[מספר רכב]],1,טבלה2[[#This Row],[ספרות בצדדים]])</f>
        <v>847</v>
      </c>
      <c r="AG712" s="1" t="str">
        <f>CONCATENATE(טבלה2[[#This Row],[חלק שמאלי]],"-",טבלה2[[#This Row],[אמצע]],"-",טבלה2[[#This Row],[חלק ימני]])</f>
        <v>847-40-701</v>
      </c>
      <c r="AH712">
        <f>IF(טבלה2[[#This Row],[מספר ספרות]]=7,3,2)</f>
        <v>2</v>
      </c>
      <c r="AI712">
        <f>IF(טבלה2[[#This Row],[מספר ספרות]]=7,2,3)</f>
        <v>3</v>
      </c>
    </row>
    <row r="713" spans="17:35" x14ac:dyDescent="0.25">
      <c r="Q713">
        <v>7755262</v>
      </c>
      <c r="R713">
        <v>588</v>
      </c>
      <c r="S713" t="s">
        <v>111</v>
      </c>
      <c r="T713" t="s">
        <v>112</v>
      </c>
      <c r="U713" t="s">
        <v>121</v>
      </c>
      <c r="V713">
        <v>15</v>
      </c>
      <c r="W713">
        <v>2007</v>
      </c>
      <c r="X713" s="1">
        <f>2025-טבלה2[[#This Row],[שנת יצור]]</f>
        <v>18</v>
      </c>
      <c r="Y713" s="39">
        <v>45379</v>
      </c>
      <c r="Z713" s="39">
        <v>45728</v>
      </c>
      <c r="AA713" t="s">
        <v>122</v>
      </c>
      <c r="AB713" t="s">
        <v>115</v>
      </c>
      <c r="AC713" s="1">
        <f>LEN(טבלה2[[#This Row],[מספר רכב]])</f>
        <v>7</v>
      </c>
      <c r="AD713" s="1" t="str">
        <f>RIGHT(טבלה2[[#This Row],[מספר רכב]],טבלה2[[#This Row],[ספרות בצדדים]])</f>
        <v>62</v>
      </c>
      <c r="AE713" s="1" t="str">
        <f>MID(טבלה2[[#This Row],[מספר רכב]],טבלה2[[#This Row],[ספרות בצדדים]]+1,טבלה2[[#This Row],[ספרות באמצע]])</f>
        <v>552</v>
      </c>
      <c r="AF713" s="1" t="str">
        <f>MID(טבלה2[[#This Row],[מספר רכב]],1,טבלה2[[#This Row],[ספרות בצדדים]])</f>
        <v>77</v>
      </c>
      <c r="AG713" s="1" t="str">
        <f>CONCATENATE(טבלה2[[#This Row],[חלק שמאלי]],"-",טבלה2[[#This Row],[אמצע]],"-",טבלה2[[#This Row],[חלק ימני]])</f>
        <v>77-552-62</v>
      </c>
      <c r="AH713">
        <f>IF(טבלה2[[#This Row],[מספר ספרות]]=7,3,2)</f>
        <v>3</v>
      </c>
      <c r="AI713">
        <f>IF(טבלה2[[#This Row],[מספר ספרות]]=7,2,3)</f>
        <v>2</v>
      </c>
    </row>
    <row r="714" spans="17:35" x14ac:dyDescent="0.25">
      <c r="Q714">
        <v>5981712</v>
      </c>
      <c r="R714">
        <v>253</v>
      </c>
      <c r="S714" t="s">
        <v>196</v>
      </c>
      <c r="T714" t="s">
        <v>634</v>
      </c>
      <c r="U714" t="s">
        <v>198</v>
      </c>
      <c r="V714">
        <v>15</v>
      </c>
      <c r="W714">
        <v>2012</v>
      </c>
      <c r="X714" s="1">
        <f>2025-טבלה2[[#This Row],[שנת יצור]]</f>
        <v>13</v>
      </c>
      <c r="Y714" s="39">
        <v>45197</v>
      </c>
      <c r="Z714" s="39">
        <v>45587</v>
      </c>
      <c r="AA714" t="s">
        <v>126</v>
      </c>
      <c r="AB714" t="s">
        <v>200</v>
      </c>
      <c r="AC714" s="1">
        <f>LEN(טבלה2[[#This Row],[מספר רכב]])</f>
        <v>7</v>
      </c>
      <c r="AD714" s="1" t="str">
        <f>RIGHT(טבלה2[[#This Row],[מספר רכב]],טבלה2[[#This Row],[ספרות בצדדים]])</f>
        <v>12</v>
      </c>
      <c r="AE714" s="1" t="str">
        <f>MID(טבלה2[[#This Row],[מספר רכב]],טבלה2[[#This Row],[ספרות בצדדים]]+1,טבלה2[[#This Row],[ספרות באמצע]])</f>
        <v>817</v>
      </c>
      <c r="AF714" s="1" t="str">
        <f>MID(טבלה2[[#This Row],[מספר רכב]],1,טבלה2[[#This Row],[ספרות בצדדים]])</f>
        <v>59</v>
      </c>
      <c r="AG714" s="1" t="str">
        <f>CONCATENATE(טבלה2[[#This Row],[חלק שמאלי]],"-",טבלה2[[#This Row],[אמצע]],"-",טבלה2[[#This Row],[חלק ימני]])</f>
        <v>59-817-12</v>
      </c>
      <c r="AH714">
        <f>IF(טבלה2[[#This Row],[מספר ספרות]]=7,3,2)</f>
        <v>3</v>
      </c>
      <c r="AI714">
        <f>IF(טבלה2[[#This Row],[מספר ספרות]]=7,2,3)</f>
        <v>2</v>
      </c>
    </row>
    <row r="715" spans="17:35" x14ac:dyDescent="0.25">
      <c r="Q715">
        <v>7781714</v>
      </c>
      <c r="R715">
        <v>413</v>
      </c>
      <c r="S715" t="s">
        <v>123</v>
      </c>
      <c r="T715" t="s">
        <v>124</v>
      </c>
      <c r="U715" t="s">
        <v>125</v>
      </c>
      <c r="W715">
        <v>2006</v>
      </c>
      <c r="X715" s="1">
        <f>2025-טבלה2[[#This Row],[שנת יצור]]</f>
        <v>19</v>
      </c>
      <c r="Y715" s="39">
        <v>45611</v>
      </c>
      <c r="Z715" s="39">
        <v>45966</v>
      </c>
      <c r="AA715" t="s">
        <v>133</v>
      </c>
      <c r="AB715" t="s">
        <v>127</v>
      </c>
      <c r="AC715" s="1">
        <f>LEN(טבלה2[[#This Row],[מספר רכב]])</f>
        <v>7</v>
      </c>
      <c r="AD715" s="1" t="str">
        <f>RIGHT(טבלה2[[#This Row],[מספר רכב]],טבלה2[[#This Row],[ספרות בצדדים]])</f>
        <v>14</v>
      </c>
      <c r="AE715" s="1" t="str">
        <f>MID(טבלה2[[#This Row],[מספר רכב]],טבלה2[[#This Row],[ספרות בצדדים]]+1,טבלה2[[#This Row],[ספרות באמצע]])</f>
        <v>817</v>
      </c>
      <c r="AF715" s="1" t="str">
        <f>MID(טבלה2[[#This Row],[מספר רכב]],1,טבלה2[[#This Row],[ספרות בצדדים]])</f>
        <v>77</v>
      </c>
      <c r="AG715" s="1" t="str">
        <f>CONCATENATE(טבלה2[[#This Row],[חלק שמאלי]],"-",טבלה2[[#This Row],[אמצע]],"-",טבלה2[[#This Row],[חלק ימני]])</f>
        <v>77-817-14</v>
      </c>
      <c r="AH715">
        <f>IF(טבלה2[[#This Row],[מספר ספרות]]=7,3,2)</f>
        <v>3</v>
      </c>
      <c r="AI715">
        <f>IF(טבלה2[[#This Row],[מספר ספרות]]=7,2,3)</f>
        <v>2</v>
      </c>
    </row>
    <row r="716" spans="17:35" x14ac:dyDescent="0.25">
      <c r="Q716">
        <v>8991960</v>
      </c>
      <c r="R716">
        <v>588</v>
      </c>
      <c r="S716" t="s">
        <v>111</v>
      </c>
      <c r="T716" t="s">
        <v>112</v>
      </c>
      <c r="U716" t="s">
        <v>113</v>
      </c>
      <c r="W716">
        <v>2006</v>
      </c>
      <c r="X716" s="1">
        <f>2025-טבלה2[[#This Row],[שנת יצור]]</f>
        <v>19</v>
      </c>
      <c r="Y716" s="39">
        <v>45726</v>
      </c>
      <c r="Z716" s="39">
        <v>46138</v>
      </c>
      <c r="AA716" t="s">
        <v>118</v>
      </c>
      <c r="AB716" t="s">
        <v>115</v>
      </c>
      <c r="AC716" s="1">
        <f>LEN(טבלה2[[#This Row],[מספר רכב]])</f>
        <v>7</v>
      </c>
      <c r="AD716" s="1" t="str">
        <f>RIGHT(טבלה2[[#This Row],[מספר רכב]],טבלה2[[#This Row],[ספרות בצדדים]])</f>
        <v>60</v>
      </c>
      <c r="AE716" s="1" t="str">
        <f>MID(טבלה2[[#This Row],[מספר רכב]],טבלה2[[#This Row],[ספרות בצדדים]]+1,טבלה2[[#This Row],[ספרות באמצע]])</f>
        <v>919</v>
      </c>
      <c r="AF716" s="1" t="str">
        <f>MID(טבלה2[[#This Row],[מספר רכב]],1,טבלה2[[#This Row],[ספרות בצדדים]])</f>
        <v>89</v>
      </c>
      <c r="AG716" s="1" t="str">
        <f>CONCATENATE(טבלה2[[#This Row],[חלק שמאלי]],"-",טבלה2[[#This Row],[אמצע]],"-",טבלה2[[#This Row],[חלק ימני]])</f>
        <v>89-919-60</v>
      </c>
      <c r="AH716">
        <f>IF(טבלה2[[#This Row],[מספר ספרות]]=7,3,2)</f>
        <v>3</v>
      </c>
      <c r="AI716">
        <f>IF(טבלה2[[#This Row],[מספר ספרות]]=7,2,3)</f>
        <v>2</v>
      </c>
    </row>
    <row r="717" spans="17:35" x14ac:dyDescent="0.25">
      <c r="Q717">
        <v>9109564</v>
      </c>
      <c r="R717">
        <v>734</v>
      </c>
      <c r="S717" t="s">
        <v>139</v>
      </c>
      <c r="T717" t="s">
        <v>207</v>
      </c>
      <c r="U717" t="s">
        <v>208</v>
      </c>
      <c r="W717">
        <v>2008</v>
      </c>
      <c r="X717" s="1">
        <f>2025-טבלה2[[#This Row],[שנת יצור]]</f>
        <v>17</v>
      </c>
      <c r="Y717" s="39">
        <v>45648</v>
      </c>
      <c r="Z717" s="39">
        <v>45952</v>
      </c>
      <c r="AA717" t="s">
        <v>184</v>
      </c>
      <c r="AB717" t="s">
        <v>141</v>
      </c>
      <c r="AC717" s="1">
        <f>LEN(טבלה2[[#This Row],[מספר רכב]])</f>
        <v>7</v>
      </c>
      <c r="AD717" s="1" t="str">
        <f>RIGHT(טבלה2[[#This Row],[מספר רכב]],טבלה2[[#This Row],[ספרות בצדדים]])</f>
        <v>64</v>
      </c>
      <c r="AE717" s="1" t="str">
        <f>MID(טבלה2[[#This Row],[מספר רכב]],טבלה2[[#This Row],[ספרות בצדדים]]+1,טבלה2[[#This Row],[ספרות באמצע]])</f>
        <v>095</v>
      </c>
      <c r="AF717" s="1" t="str">
        <f>MID(טבלה2[[#This Row],[מספר רכב]],1,טבלה2[[#This Row],[ספרות בצדדים]])</f>
        <v>91</v>
      </c>
      <c r="AG717" s="1" t="str">
        <f>CONCATENATE(טבלה2[[#This Row],[חלק שמאלי]],"-",טבלה2[[#This Row],[אמצע]],"-",טבלה2[[#This Row],[חלק ימני]])</f>
        <v>91-095-64</v>
      </c>
      <c r="AH717">
        <f>IF(טבלה2[[#This Row],[מספר ספרות]]=7,3,2)</f>
        <v>3</v>
      </c>
      <c r="AI717">
        <f>IF(טבלה2[[#This Row],[מספר ספרות]]=7,2,3)</f>
        <v>2</v>
      </c>
    </row>
    <row r="718" spans="17:35" x14ac:dyDescent="0.25">
      <c r="Q718">
        <v>9977628</v>
      </c>
      <c r="R718">
        <v>683</v>
      </c>
      <c r="S718" t="s">
        <v>192</v>
      </c>
      <c r="T718" t="s">
        <v>272</v>
      </c>
      <c r="U718" t="s">
        <v>194</v>
      </c>
      <c r="W718">
        <v>2006</v>
      </c>
      <c r="X718" s="1">
        <f>2025-טבלה2[[#This Row],[שנת יצור]]</f>
        <v>19</v>
      </c>
      <c r="Y718" s="39">
        <v>45320</v>
      </c>
      <c r="Z718" s="39">
        <v>45678</v>
      </c>
      <c r="AA718" t="s">
        <v>116</v>
      </c>
      <c r="AB718" t="s">
        <v>273</v>
      </c>
      <c r="AC718" s="1">
        <f>LEN(טבלה2[[#This Row],[מספר רכב]])</f>
        <v>7</v>
      </c>
      <c r="AD718" s="1" t="str">
        <f>RIGHT(טבלה2[[#This Row],[מספר רכב]],טבלה2[[#This Row],[ספרות בצדדים]])</f>
        <v>28</v>
      </c>
      <c r="AE718" s="1" t="str">
        <f>MID(טבלה2[[#This Row],[מספר רכב]],טבלה2[[#This Row],[ספרות בצדדים]]+1,טבלה2[[#This Row],[ספרות באמצע]])</f>
        <v>776</v>
      </c>
      <c r="AF718" s="1" t="str">
        <f>MID(טבלה2[[#This Row],[מספר רכב]],1,טבלה2[[#This Row],[ספרות בצדדים]])</f>
        <v>99</v>
      </c>
      <c r="AG718" s="1" t="str">
        <f>CONCATENATE(טבלה2[[#This Row],[חלק שמאלי]],"-",טבלה2[[#This Row],[אמצע]],"-",טבלה2[[#This Row],[חלק ימני]])</f>
        <v>99-776-28</v>
      </c>
      <c r="AH718">
        <f>IF(טבלה2[[#This Row],[מספר ספרות]]=7,3,2)</f>
        <v>3</v>
      </c>
      <c r="AI718">
        <f>IF(טבלה2[[#This Row],[מספר ספרות]]=7,2,3)</f>
        <v>2</v>
      </c>
    </row>
    <row r="719" spans="17:35" x14ac:dyDescent="0.25">
      <c r="Q719">
        <v>8002662</v>
      </c>
      <c r="R719">
        <v>734</v>
      </c>
      <c r="S719" t="s">
        <v>139</v>
      </c>
      <c r="T719" t="s">
        <v>207</v>
      </c>
      <c r="U719" t="s">
        <v>208</v>
      </c>
      <c r="W719">
        <v>2007</v>
      </c>
      <c r="X719" s="1">
        <f>2025-טבלה2[[#This Row],[שנת יצור]]</f>
        <v>18</v>
      </c>
      <c r="Y719" s="39">
        <v>45407</v>
      </c>
      <c r="Z719" s="39">
        <v>45758</v>
      </c>
      <c r="AA719" t="s">
        <v>184</v>
      </c>
      <c r="AB719" t="s">
        <v>141</v>
      </c>
      <c r="AC719" s="1">
        <f>LEN(טבלה2[[#This Row],[מספר רכב]])</f>
        <v>7</v>
      </c>
      <c r="AD719" s="1" t="str">
        <f>RIGHT(טבלה2[[#This Row],[מספר רכב]],טבלה2[[#This Row],[ספרות בצדדים]])</f>
        <v>62</v>
      </c>
      <c r="AE719" s="1" t="str">
        <f>MID(טבלה2[[#This Row],[מספר רכב]],טבלה2[[#This Row],[ספרות בצדדים]]+1,טבלה2[[#This Row],[ספרות באמצע]])</f>
        <v>026</v>
      </c>
      <c r="AF719" s="1" t="str">
        <f>MID(טבלה2[[#This Row],[מספר רכב]],1,טבלה2[[#This Row],[ספרות בצדדים]])</f>
        <v>80</v>
      </c>
      <c r="AG719" s="1" t="str">
        <f>CONCATENATE(טבלה2[[#This Row],[חלק שמאלי]],"-",טבלה2[[#This Row],[אמצע]],"-",טבלה2[[#This Row],[חלק ימני]])</f>
        <v>80-026-62</v>
      </c>
      <c r="AH719">
        <f>IF(טבלה2[[#This Row],[מספר ספרות]]=7,3,2)</f>
        <v>3</v>
      </c>
      <c r="AI719">
        <f>IF(טבלה2[[#This Row],[מספר ספרות]]=7,2,3)</f>
        <v>2</v>
      </c>
    </row>
    <row r="720" spans="17:35" x14ac:dyDescent="0.25">
      <c r="Q720">
        <v>6700814</v>
      </c>
      <c r="R720">
        <v>588</v>
      </c>
      <c r="S720" t="s">
        <v>111</v>
      </c>
      <c r="T720" t="s">
        <v>112</v>
      </c>
      <c r="U720" t="s">
        <v>121</v>
      </c>
      <c r="W720">
        <v>2006</v>
      </c>
      <c r="X720" s="1">
        <f>2025-טבלה2[[#This Row],[שנת יצור]]</f>
        <v>19</v>
      </c>
      <c r="Y720" s="39">
        <v>45599</v>
      </c>
      <c r="Z720" s="39">
        <v>45952</v>
      </c>
      <c r="AA720" t="s">
        <v>116</v>
      </c>
      <c r="AB720" t="s">
        <v>115</v>
      </c>
      <c r="AC720" s="1">
        <f>LEN(טבלה2[[#This Row],[מספר רכב]])</f>
        <v>7</v>
      </c>
      <c r="AD720" s="1" t="str">
        <f>RIGHT(טבלה2[[#This Row],[מספר רכב]],טבלה2[[#This Row],[ספרות בצדדים]])</f>
        <v>14</v>
      </c>
      <c r="AE720" s="1" t="str">
        <f>MID(טבלה2[[#This Row],[מספר רכב]],טבלה2[[#This Row],[ספרות בצדדים]]+1,טבלה2[[#This Row],[ספרות באמצע]])</f>
        <v>008</v>
      </c>
      <c r="AF720" s="1" t="str">
        <f>MID(טבלה2[[#This Row],[מספר רכב]],1,טבלה2[[#This Row],[ספרות בצדדים]])</f>
        <v>67</v>
      </c>
      <c r="AG720" s="1" t="str">
        <f>CONCATENATE(טבלה2[[#This Row],[חלק שמאלי]],"-",טבלה2[[#This Row],[אמצע]],"-",טבלה2[[#This Row],[חלק ימני]])</f>
        <v>67-008-14</v>
      </c>
      <c r="AH720">
        <f>IF(טבלה2[[#This Row],[מספר ספרות]]=7,3,2)</f>
        <v>3</v>
      </c>
      <c r="AI720">
        <f>IF(טבלה2[[#This Row],[מספר ספרות]]=7,2,3)</f>
        <v>2</v>
      </c>
    </row>
    <row r="721" spans="17:35" x14ac:dyDescent="0.25">
      <c r="Q721">
        <v>9300729</v>
      </c>
      <c r="R721">
        <v>588</v>
      </c>
      <c r="S721" t="s">
        <v>111</v>
      </c>
      <c r="T721" t="s">
        <v>135</v>
      </c>
      <c r="U721" t="s">
        <v>194</v>
      </c>
      <c r="W721">
        <v>2001</v>
      </c>
      <c r="X721" s="1">
        <f>2025-טבלה2[[#This Row],[שנת יצור]]</f>
        <v>24</v>
      </c>
      <c r="Y721" s="39">
        <v>45594</v>
      </c>
      <c r="Z721" s="39">
        <v>45831</v>
      </c>
      <c r="AA721" t="s">
        <v>120</v>
      </c>
      <c r="AB721" t="s">
        <v>209</v>
      </c>
      <c r="AC721" s="1">
        <f>LEN(טבלה2[[#This Row],[מספר רכב]])</f>
        <v>7</v>
      </c>
      <c r="AD721" s="1" t="str">
        <f>RIGHT(טבלה2[[#This Row],[מספר רכב]],טבלה2[[#This Row],[ספרות בצדדים]])</f>
        <v>29</v>
      </c>
      <c r="AE721" s="1" t="str">
        <f>MID(טבלה2[[#This Row],[מספר רכב]],טבלה2[[#This Row],[ספרות בצדדים]]+1,טבלה2[[#This Row],[ספרות באמצע]])</f>
        <v>007</v>
      </c>
      <c r="AF721" s="1" t="str">
        <f>MID(טבלה2[[#This Row],[מספר רכב]],1,טבלה2[[#This Row],[ספרות בצדדים]])</f>
        <v>93</v>
      </c>
      <c r="AG721" s="1" t="str">
        <f>CONCATENATE(טבלה2[[#This Row],[חלק שמאלי]],"-",טבלה2[[#This Row],[אמצע]],"-",טבלה2[[#This Row],[חלק ימני]])</f>
        <v>93-007-29</v>
      </c>
      <c r="AH721">
        <f>IF(טבלה2[[#This Row],[מספר ספרות]]=7,3,2)</f>
        <v>3</v>
      </c>
      <c r="AI721">
        <f>IF(טבלה2[[#This Row],[מספר ספרות]]=7,2,3)</f>
        <v>2</v>
      </c>
    </row>
    <row r="722" spans="17:35" x14ac:dyDescent="0.25">
      <c r="Q722">
        <v>6749160</v>
      </c>
      <c r="R722">
        <v>590</v>
      </c>
      <c r="S722" t="s">
        <v>235</v>
      </c>
      <c r="T722" t="s">
        <v>236</v>
      </c>
      <c r="U722" t="s">
        <v>130</v>
      </c>
      <c r="W722">
        <v>2007</v>
      </c>
      <c r="X722" s="1">
        <f>2025-טבלה2[[#This Row],[שנת יצור]]</f>
        <v>18</v>
      </c>
      <c r="Y722" s="39">
        <v>45792</v>
      </c>
      <c r="Z722" s="39">
        <v>46158</v>
      </c>
      <c r="AA722" t="s">
        <v>233</v>
      </c>
      <c r="AB722" t="s">
        <v>238</v>
      </c>
      <c r="AC722" s="1">
        <f>LEN(טבלה2[[#This Row],[מספר רכב]])</f>
        <v>7</v>
      </c>
      <c r="AD722" s="1" t="str">
        <f>RIGHT(טבלה2[[#This Row],[מספר רכב]],טבלה2[[#This Row],[ספרות בצדדים]])</f>
        <v>60</v>
      </c>
      <c r="AE722" s="1" t="str">
        <f>MID(טבלה2[[#This Row],[מספר רכב]],טבלה2[[#This Row],[ספרות בצדדים]]+1,טבלה2[[#This Row],[ספרות באמצע]])</f>
        <v>491</v>
      </c>
      <c r="AF722" s="1" t="str">
        <f>MID(טבלה2[[#This Row],[מספר רכב]],1,טבלה2[[#This Row],[ספרות בצדדים]])</f>
        <v>67</v>
      </c>
      <c r="AG722" s="1" t="str">
        <f>CONCATENATE(טבלה2[[#This Row],[חלק שמאלי]],"-",טבלה2[[#This Row],[אמצע]],"-",טבלה2[[#This Row],[חלק ימני]])</f>
        <v>67-491-60</v>
      </c>
      <c r="AH722">
        <f>IF(טבלה2[[#This Row],[מספר ספרות]]=7,3,2)</f>
        <v>3</v>
      </c>
      <c r="AI722">
        <f>IF(טבלה2[[#This Row],[מספר ספרות]]=7,2,3)</f>
        <v>2</v>
      </c>
    </row>
    <row r="723" spans="17:35" x14ac:dyDescent="0.25">
      <c r="Q723">
        <v>2550465</v>
      </c>
      <c r="R723">
        <v>751</v>
      </c>
      <c r="S723" t="s">
        <v>231</v>
      </c>
      <c r="T723" t="s">
        <v>297</v>
      </c>
      <c r="U723" t="s">
        <v>298</v>
      </c>
      <c r="V723">
        <v>15</v>
      </c>
      <c r="W723">
        <v>2008</v>
      </c>
      <c r="X723" s="1">
        <f>2025-טבלה2[[#This Row],[שנת יצור]]</f>
        <v>17</v>
      </c>
      <c r="Y723" s="39">
        <v>45635</v>
      </c>
      <c r="Z723" s="39">
        <v>46009</v>
      </c>
      <c r="AA723" t="s">
        <v>233</v>
      </c>
      <c r="AB723" t="s">
        <v>300</v>
      </c>
      <c r="AC723" s="1">
        <f>LEN(טבלה2[[#This Row],[מספר רכב]])</f>
        <v>7</v>
      </c>
      <c r="AD723" s="1" t="str">
        <f>RIGHT(טבלה2[[#This Row],[מספר רכב]],טבלה2[[#This Row],[ספרות בצדדים]])</f>
        <v>65</v>
      </c>
      <c r="AE723" s="1" t="str">
        <f>MID(טבלה2[[#This Row],[מספר רכב]],טבלה2[[#This Row],[ספרות בצדדים]]+1,טבלה2[[#This Row],[ספרות באמצע]])</f>
        <v>504</v>
      </c>
      <c r="AF723" s="1" t="str">
        <f>MID(טבלה2[[#This Row],[מספר רכב]],1,טבלה2[[#This Row],[ספרות בצדדים]])</f>
        <v>25</v>
      </c>
      <c r="AG723" s="1" t="str">
        <f>CONCATENATE(טבלה2[[#This Row],[חלק שמאלי]],"-",טבלה2[[#This Row],[אמצע]],"-",טבלה2[[#This Row],[חלק ימני]])</f>
        <v>25-504-65</v>
      </c>
      <c r="AH723">
        <f>IF(טבלה2[[#This Row],[מספר ספרות]]=7,3,2)</f>
        <v>3</v>
      </c>
      <c r="AI723">
        <f>IF(טבלה2[[#This Row],[מספר ספרות]]=7,2,3)</f>
        <v>2</v>
      </c>
    </row>
    <row r="724" spans="17:35" x14ac:dyDescent="0.25">
      <c r="Q724">
        <v>4603863</v>
      </c>
      <c r="R724">
        <v>588</v>
      </c>
      <c r="S724" t="s">
        <v>111</v>
      </c>
      <c r="T724" t="s">
        <v>112</v>
      </c>
      <c r="U724" t="s">
        <v>113</v>
      </c>
      <c r="V724">
        <v>15</v>
      </c>
      <c r="W724">
        <v>2008</v>
      </c>
      <c r="X724" s="1">
        <f>2025-טבלה2[[#This Row],[שנת יצור]]</f>
        <v>17</v>
      </c>
      <c r="Y724" s="39">
        <v>45803</v>
      </c>
      <c r="Z724" s="39">
        <v>46158</v>
      </c>
      <c r="AA724" t="s">
        <v>122</v>
      </c>
      <c r="AB724" t="s">
        <v>117</v>
      </c>
      <c r="AC724" s="1">
        <f>LEN(טבלה2[[#This Row],[מספר רכב]])</f>
        <v>7</v>
      </c>
      <c r="AD724" s="1" t="str">
        <f>RIGHT(טבלה2[[#This Row],[מספר רכב]],טבלה2[[#This Row],[ספרות בצדדים]])</f>
        <v>63</v>
      </c>
      <c r="AE724" s="1" t="str">
        <f>MID(טבלה2[[#This Row],[מספר רכב]],טבלה2[[#This Row],[ספרות בצדדים]]+1,טבלה2[[#This Row],[ספרות באמצע]])</f>
        <v>038</v>
      </c>
      <c r="AF724" s="1" t="str">
        <f>MID(טבלה2[[#This Row],[מספר רכב]],1,טבלה2[[#This Row],[ספרות בצדדים]])</f>
        <v>46</v>
      </c>
      <c r="AG724" s="1" t="str">
        <f>CONCATENATE(טבלה2[[#This Row],[חלק שמאלי]],"-",טבלה2[[#This Row],[אמצע]],"-",טבלה2[[#This Row],[חלק ימני]])</f>
        <v>46-038-63</v>
      </c>
      <c r="AH724">
        <f>IF(טבלה2[[#This Row],[מספר ספרות]]=7,3,2)</f>
        <v>3</v>
      </c>
      <c r="AI724">
        <f>IF(טבלה2[[#This Row],[מספר ספרות]]=7,2,3)</f>
        <v>2</v>
      </c>
    </row>
    <row r="725" spans="17:35" x14ac:dyDescent="0.25">
      <c r="Q725">
        <v>5764412</v>
      </c>
      <c r="R725">
        <v>459</v>
      </c>
      <c r="S725" t="s">
        <v>635</v>
      </c>
      <c r="T725" t="s">
        <v>636</v>
      </c>
      <c r="U725" t="s">
        <v>637</v>
      </c>
      <c r="V725">
        <v>15</v>
      </c>
      <c r="W725">
        <v>2013</v>
      </c>
      <c r="X725" s="1">
        <f>2025-טבלה2[[#This Row],[שנת יצור]]</f>
        <v>12</v>
      </c>
      <c r="Y725" s="39">
        <v>45583</v>
      </c>
      <c r="Z725" s="39">
        <v>45959</v>
      </c>
      <c r="AA725" t="s">
        <v>119</v>
      </c>
      <c r="AB725" t="s">
        <v>638</v>
      </c>
      <c r="AC725" s="1">
        <f>LEN(טבלה2[[#This Row],[מספר רכב]])</f>
        <v>7</v>
      </c>
      <c r="AD725" s="1" t="str">
        <f>RIGHT(טבלה2[[#This Row],[מספר רכב]],טבלה2[[#This Row],[ספרות בצדדים]])</f>
        <v>12</v>
      </c>
      <c r="AE725" s="1" t="str">
        <f>MID(טבלה2[[#This Row],[מספר רכב]],טבלה2[[#This Row],[ספרות בצדדים]]+1,טבלה2[[#This Row],[ספרות באמצע]])</f>
        <v>644</v>
      </c>
      <c r="AF725" s="1" t="str">
        <f>MID(טבלה2[[#This Row],[מספר רכב]],1,טבלה2[[#This Row],[ספרות בצדדים]])</f>
        <v>57</v>
      </c>
      <c r="AG725" s="1" t="str">
        <f>CONCATENATE(טבלה2[[#This Row],[חלק שמאלי]],"-",טבלה2[[#This Row],[אמצע]],"-",טבלה2[[#This Row],[חלק ימני]])</f>
        <v>57-644-12</v>
      </c>
      <c r="AH725">
        <f>IF(טבלה2[[#This Row],[מספר ספרות]]=7,3,2)</f>
        <v>3</v>
      </c>
      <c r="AI725">
        <f>IF(טבלה2[[#This Row],[מספר ספרות]]=7,2,3)</f>
        <v>2</v>
      </c>
    </row>
    <row r="726" spans="17:35" x14ac:dyDescent="0.25">
      <c r="Q726">
        <v>1809463</v>
      </c>
      <c r="R726">
        <v>413</v>
      </c>
      <c r="S726" t="s">
        <v>123</v>
      </c>
      <c r="T726" t="s">
        <v>159</v>
      </c>
      <c r="U726" t="s">
        <v>158</v>
      </c>
      <c r="V726">
        <v>15</v>
      </c>
      <c r="W726">
        <v>2008</v>
      </c>
      <c r="X726" s="1">
        <f>2025-טבלה2[[#This Row],[שנת יצור]]</f>
        <v>17</v>
      </c>
      <c r="Y726" s="39">
        <v>45439</v>
      </c>
      <c r="Z726" s="39">
        <v>45810</v>
      </c>
      <c r="AA726" t="s">
        <v>119</v>
      </c>
      <c r="AB726" t="s">
        <v>127</v>
      </c>
      <c r="AC726" s="1">
        <f>LEN(טבלה2[[#This Row],[מספר רכב]])</f>
        <v>7</v>
      </c>
      <c r="AD726" s="1" t="str">
        <f>RIGHT(טבלה2[[#This Row],[מספר רכב]],טבלה2[[#This Row],[ספרות בצדדים]])</f>
        <v>63</v>
      </c>
      <c r="AE726" s="1" t="str">
        <f>MID(טבלה2[[#This Row],[מספר רכב]],טבלה2[[#This Row],[ספרות בצדדים]]+1,טבלה2[[#This Row],[ספרות באמצע]])</f>
        <v>094</v>
      </c>
      <c r="AF726" s="1" t="str">
        <f>MID(טבלה2[[#This Row],[מספר רכב]],1,טבלה2[[#This Row],[ספרות בצדדים]])</f>
        <v>18</v>
      </c>
      <c r="AG726" s="1" t="str">
        <f>CONCATENATE(טבלה2[[#This Row],[חלק שמאלי]],"-",טבלה2[[#This Row],[אמצע]],"-",טבלה2[[#This Row],[חלק ימני]])</f>
        <v>18-094-63</v>
      </c>
      <c r="AH726">
        <f>IF(טבלה2[[#This Row],[מספר ספרות]]=7,3,2)</f>
        <v>3</v>
      </c>
      <c r="AI726">
        <f>IF(טבלה2[[#This Row],[מספר ספרות]]=7,2,3)</f>
        <v>2</v>
      </c>
    </row>
    <row r="727" spans="17:35" x14ac:dyDescent="0.25">
      <c r="Q727">
        <v>6170214</v>
      </c>
      <c r="R727">
        <v>588</v>
      </c>
      <c r="S727" t="s">
        <v>111</v>
      </c>
      <c r="T727" t="s">
        <v>112</v>
      </c>
      <c r="U727" t="s">
        <v>113</v>
      </c>
      <c r="W727">
        <v>2006</v>
      </c>
      <c r="X727" s="1">
        <f>2025-טבלה2[[#This Row],[שנת יצור]]</f>
        <v>19</v>
      </c>
      <c r="Y727" s="39">
        <v>45532</v>
      </c>
      <c r="Z727" s="39">
        <v>45896</v>
      </c>
      <c r="AA727" t="s">
        <v>116</v>
      </c>
      <c r="AB727" t="s">
        <v>115</v>
      </c>
      <c r="AC727" s="1">
        <f>LEN(טבלה2[[#This Row],[מספר רכב]])</f>
        <v>7</v>
      </c>
      <c r="AD727" s="1" t="str">
        <f>RIGHT(טבלה2[[#This Row],[מספר רכב]],טבלה2[[#This Row],[ספרות בצדדים]])</f>
        <v>14</v>
      </c>
      <c r="AE727" s="1" t="str">
        <f>MID(טבלה2[[#This Row],[מספר רכב]],טבלה2[[#This Row],[ספרות בצדדים]]+1,טבלה2[[#This Row],[ספרות באמצע]])</f>
        <v>702</v>
      </c>
      <c r="AF727" s="1" t="str">
        <f>MID(טבלה2[[#This Row],[מספר רכב]],1,טבלה2[[#This Row],[ספרות בצדדים]])</f>
        <v>61</v>
      </c>
      <c r="AG727" s="1" t="str">
        <f>CONCATENATE(טבלה2[[#This Row],[חלק שמאלי]],"-",טבלה2[[#This Row],[אמצע]],"-",טבלה2[[#This Row],[חלק ימני]])</f>
        <v>61-702-14</v>
      </c>
      <c r="AH727">
        <f>IF(טבלה2[[#This Row],[מספר ספרות]]=7,3,2)</f>
        <v>3</v>
      </c>
      <c r="AI727">
        <f>IF(טבלה2[[#This Row],[מספר ספרות]]=7,2,3)</f>
        <v>2</v>
      </c>
    </row>
    <row r="728" spans="17:35" x14ac:dyDescent="0.25">
      <c r="Q728">
        <v>8293858</v>
      </c>
      <c r="R728">
        <v>413</v>
      </c>
      <c r="S728" t="s">
        <v>123</v>
      </c>
      <c r="T728" t="s">
        <v>179</v>
      </c>
      <c r="U728" t="s">
        <v>158</v>
      </c>
      <c r="W728">
        <v>2005</v>
      </c>
      <c r="X728" s="1">
        <f>2025-טבלה2[[#This Row],[שנת יצור]]</f>
        <v>20</v>
      </c>
      <c r="Y728" s="39">
        <v>45264</v>
      </c>
      <c r="Z728" s="39">
        <v>45627</v>
      </c>
      <c r="AA728" t="s">
        <v>133</v>
      </c>
      <c r="AB728" t="s">
        <v>127</v>
      </c>
      <c r="AC728" s="1">
        <f>LEN(טבלה2[[#This Row],[מספר רכב]])</f>
        <v>7</v>
      </c>
      <c r="AD728" s="1" t="str">
        <f>RIGHT(טבלה2[[#This Row],[מספר רכב]],טבלה2[[#This Row],[ספרות בצדדים]])</f>
        <v>58</v>
      </c>
      <c r="AE728" s="1" t="str">
        <f>MID(טבלה2[[#This Row],[מספר רכב]],טבלה2[[#This Row],[ספרות בצדדים]]+1,טבלה2[[#This Row],[ספרות באמצע]])</f>
        <v>938</v>
      </c>
      <c r="AF728" s="1" t="str">
        <f>MID(טבלה2[[#This Row],[מספר רכב]],1,טבלה2[[#This Row],[ספרות בצדדים]])</f>
        <v>82</v>
      </c>
      <c r="AG728" s="1" t="str">
        <f>CONCATENATE(טבלה2[[#This Row],[חלק שמאלי]],"-",טבלה2[[#This Row],[אמצע]],"-",טבלה2[[#This Row],[חלק ימני]])</f>
        <v>82-938-58</v>
      </c>
      <c r="AH728">
        <f>IF(טבלה2[[#This Row],[מספר ספרות]]=7,3,2)</f>
        <v>3</v>
      </c>
      <c r="AI728">
        <f>IF(טבלה2[[#This Row],[מספר ספרות]]=7,2,3)</f>
        <v>2</v>
      </c>
    </row>
    <row r="729" spans="17:35" x14ac:dyDescent="0.25">
      <c r="Q729">
        <v>5816914</v>
      </c>
      <c r="R729">
        <v>590</v>
      </c>
      <c r="S729" t="s">
        <v>235</v>
      </c>
      <c r="T729" t="s">
        <v>236</v>
      </c>
      <c r="U729" t="s">
        <v>237</v>
      </c>
      <c r="W729">
        <v>2006</v>
      </c>
      <c r="X729" s="1">
        <f>2025-טבלה2[[#This Row],[שנת יצור]]</f>
        <v>19</v>
      </c>
      <c r="Y729" s="39">
        <v>45476</v>
      </c>
      <c r="Z729" s="39">
        <v>45879</v>
      </c>
      <c r="AA729" t="s">
        <v>116</v>
      </c>
      <c r="AB729" t="s">
        <v>238</v>
      </c>
      <c r="AC729" s="1">
        <f>LEN(טבלה2[[#This Row],[מספר רכב]])</f>
        <v>7</v>
      </c>
      <c r="AD729" s="1" t="str">
        <f>RIGHT(טבלה2[[#This Row],[מספר רכב]],טבלה2[[#This Row],[ספרות בצדדים]])</f>
        <v>14</v>
      </c>
      <c r="AE729" s="1" t="str">
        <f>MID(טבלה2[[#This Row],[מספר רכב]],טבלה2[[#This Row],[ספרות בצדדים]]+1,טבלה2[[#This Row],[ספרות באמצע]])</f>
        <v>169</v>
      </c>
      <c r="AF729" s="1" t="str">
        <f>MID(טבלה2[[#This Row],[מספר רכב]],1,טבלה2[[#This Row],[ספרות בצדדים]])</f>
        <v>58</v>
      </c>
      <c r="AG729" s="1" t="str">
        <f>CONCATENATE(טבלה2[[#This Row],[חלק שמאלי]],"-",טבלה2[[#This Row],[אמצע]],"-",טבלה2[[#This Row],[חלק ימני]])</f>
        <v>58-169-14</v>
      </c>
      <c r="AH729">
        <f>IF(טבלה2[[#This Row],[מספר ספרות]]=7,3,2)</f>
        <v>3</v>
      </c>
      <c r="AI729">
        <f>IF(טבלה2[[#This Row],[מספר ספרות]]=7,2,3)</f>
        <v>2</v>
      </c>
    </row>
    <row r="730" spans="17:35" x14ac:dyDescent="0.25">
      <c r="Q730">
        <v>2844223</v>
      </c>
      <c r="R730">
        <v>650</v>
      </c>
      <c r="S730" t="s">
        <v>436</v>
      </c>
      <c r="T730" t="s">
        <v>639</v>
      </c>
      <c r="U730" t="s">
        <v>136</v>
      </c>
      <c r="W730">
        <v>2002</v>
      </c>
      <c r="X730" s="1">
        <f>2025-טבלה2[[#This Row],[שנת יצור]]</f>
        <v>23</v>
      </c>
      <c r="Y730" s="39">
        <v>45643</v>
      </c>
      <c r="Z730" s="39">
        <v>45781</v>
      </c>
      <c r="AA730" t="s">
        <v>116</v>
      </c>
      <c r="AB730" t="s">
        <v>455</v>
      </c>
      <c r="AC730" s="1">
        <f>LEN(טבלה2[[#This Row],[מספר רכב]])</f>
        <v>7</v>
      </c>
      <c r="AD730" s="1" t="str">
        <f>RIGHT(טבלה2[[#This Row],[מספר רכב]],טבלה2[[#This Row],[ספרות בצדדים]])</f>
        <v>23</v>
      </c>
      <c r="AE730" s="1" t="str">
        <f>MID(טבלה2[[#This Row],[מספר רכב]],טבלה2[[#This Row],[ספרות בצדדים]]+1,טבלה2[[#This Row],[ספרות באמצע]])</f>
        <v>442</v>
      </c>
      <c r="AF730" s="1" t="str">
        <f>MID(טבלה2[[#This Row],[מספר רכב]],1,טבלה2[[#This Row],[ספרות בצדדים]])</f>
        <v>28</v>
      </c>
      <c r="AG730" s="1" t="str">
        <f>CONCATENATE(טבלה2[[#This Row],[חלק שמאלי]],"-",טבלה2[[#This Row],[אמצע]],"-",טבלה2[[#This Row],[חלק ימני]])</f>
        <v>28-442-23</v>
      </c>
      <c r="AH730">
        <f>IF(טבלה2[[#This Row],[מספר ספרות]]=7,3,2)</f>
        <v>3</v>
      </c>
      <c r="AI730">
        <f>IF(טבלה2[[#This Row],[מספר ספרות]]=7,2,3)</f>
        <v>2</v>
      </c>
    </row>
    <row r="731" spans="17:35" x14ac:dyDescent="0.25">
      <c r="Q731">
        <v>1394750</v>
      </c>
      <c r="R731">
        <v>839</v>
      </c>
      <c r="S731" t="s">
        <v>244</v>
      </c>
      <c r="T731" t="s">
        <v>245</v>
      </c>
      <c r="U731" t="s">
        <v>125</v>
      </c>
      <c r="W731">
        <v>2003</v>
      </c>
      <c r="X731" s="1">
        <f>2025-טבלה2[[#This Row],[שנת יצור]]</f>
        <v>22</v>
      </c>
      <c r="Y731" s="39">
        <v>45499</v>
      </c>
      <c r="Z731" s="39">
        <v>45680</v>
      </c>
      <c r="AA731" t="s">
        <v>133</v>
      </c>
      <c r="AB731" t="s">
        <v>127</v>
      </c>
      <c r="AC731" s="1">
        <f>LEN(טבלה2[[#This Row],[מספר רכב]])</f>
        <v>7</v>
      </c>
      <c r="AD731" s="1" t="str">
        <f>RIGHT(טבלה2[[#This Row],[מספר רכב]],טבלה2[[#This Row],[ספרות בצדדים]])</f>
        <v>50</v>
      </c>
      <c r="AE731" s="1" t="str">
        <f>MID(טבלה2[[#This Row],[מספר רכב]],טבלה2[[#This Row],[ספרות בצדדים]]+1,טבלה2[[#This Row],[ספרות באמצע]])</f>
        <v>947</v>
      </c>
      <c r="AF731" s="1" t="str">
        <f>MID(טבלה2[[#This Row],[מספר רכב]],1,טבלה2[[#This Row],[ספרות בצדדים]])</f>
        <v>13</v>
      </c>
      <c r="AG731" s="1" t="str">
        <f>CONCATENATE(טבלה2[[#This Row],[חלק שמאלי]],"-",טבלה2[[#This Row],[אמצע]],"-",טבלה2[[#This Row],[חלק ימני]])</f>
        <v>13-947-50</v>
      </c>
      <c r="AH731">
        <f>IF(טבלה2[[#This Row],[מספר ספרות]]=7,3,2)</f>
        <v>3</v>
      </c>
      <c r="AI731">
        <f>IF(טבלה2[[#This Row],[מספר ספרות]]=7,2,3)</f>
        <v>2</v>
      </c>
    </row>
    <row r="732" spans="17:35" x14ac:dyDescent="0.25">
      <c r="Q732">
        <v>4297138</v>
      </c>
      <c r="R732">
        <v>778</v>
      </c>
      <c r="S732" t="s">
        <v>353</v>
      </c>
      <c r="T732" t="s">
        <v>640</v>
      </c>
      <c r="U732" t="s">
        <v>401</v>
      </c>
      <c r="V732">
        <v>12</v>
      </c>
      <c r="W732">
        <v>2016</v>
      </c>
      <c r="X732" s="1">
        <f>2025-טבלה2[[#This Row],[שנת יצור]]</f>
        <v>9</v>
      </c>
      <c r="Y732" s="39">
        <v>45508</v>
      </c>
      <c r="Z732" s="39">
        <v>45864</v>
      </c>
      <c r="AA732" t="s">
        <v>233</v>
      </c>
      <c r="AB732" t="s">
        <v>407</v>
      </c>
      <c r="AC732" s="1">
        <f>LEN(טבלה2[[#This Row],[מספר רכב]])</f>
        <v>7</v>
      </c>
      <c r="AD732" s="1" t="str">
        <f>RIGHT(טבלה2[[#This Row],[מספר רכב]],טבלה2[[#This Row],[ספרות בצדדים]])</f>
        <v>38</v>
      </c>
      <c r="AE732" s="1" t="str">
        <f>MID(טבלה2[[#This Row],[מספר רכב]],טבלה2[[#This Row],[ספרות בצדדים]]+1,טבלה2[[#This Row],[ספרות באמצע]])</f>
        <v>971</v>
      </c>
      <c r="AF732" s="1" t="str">
        <f>MID(טבלה2[[#This Row],[מספר רכב]],1,טבלה2[[#This Row],[ספרות בצדדים]])</f>
        <v>42</v>
      </c>
      <c r="AG732" s="1" t="str">
        <f>CONCATENATE(טבלה2[[#This Row],[חלק שמאלי]],"-",טבלה2[[#This Row],[אמצע]],"-",טבלה2[[#This Row],[חלק ימני]])</f>
        <v>42-971-38</v>
      </c>
      <c r="AH732">
        <f>IF(טבלה2[[#This Row],[מספר ספרות]]=7,3,2)</f>
        <v>3</v>
      </c>
      <c r="AI732">
        <f>IF(טבלה2[[#This Row],[מספר ספרות]]=7,2,3)</f>
        <v>2</v>
      </c>
    </row>
    <row r="733" spans="17:35" x14ac:dyDescent="0.25">
      <c r="Q733">
        <v>8097154</v>
      </c>
      <c r="R733">
        <v>588</v>
      </c>
      <c r="S733" t="s">
        <v>111</v>
      </c>
      <c r="T733" t="s">
        <v>641</v>
      </c>
      <c r="U733" t="s">
        <v>130</v>
      </c>
      <c r="V733">
        <v>15</v>
      </c>
      <c r="W733">
        <v>2015</v>
      </c>
      <c r="X733" s="1">
        <f>2025-טבלה2[[#This Row],[שנת יצור]]</f>
        <v>10</v>
      </c>
      <c r="Y733" s="39">
        <v>45506</v>
      </c>
      <c r="Z733" s="39">
        <v>45877</v>
      </c>
      <c r="AA733" t="s">
        <v>119</v>
      </c>
      <c r="AB733" t="s">
        <v>370</v>
      </c>
      <c r="AC733" s="1">
        <f>LEN(טבלה2[[#This Row],[מספר רכב]])</f>
        <v>7</v>
      </c>
      <c r="AD733" s="1" t="str">
        <f>RIGHT(טבלה2[[#This Row],[מספר רכב]],טבלה2[[#This Row],[ספרות בצדדים]])</f>
        <v>54</v>
      </c>
      <c r="AE733" s="1" t="str">
        <f>MID(טבלה2[[#This Row],[מספר רכב]],טבלה2[[#This Row],[ספרות בצדדים]]+1,טבלה2[[#This Row],[ספרות באמצע]])</f>
        <v>971</v>
      </c>
      <c r="AF733" s="1" t="str">
        <f>MID(טבלה2[[#This Row],[מספר רכב]],1,טבלה2[[#This Row],[ספרות בצדדים]])</f>
        <v>80</v>
      </c>
      <c r="AG733" s="1" t="str">
        <f>CONCATENATE(טבלה2[[#This Row],[חלק שמאלי]],"-",טבלה2[[#This Row],[אמצע]],"-",טבלה2[[#This Row],[חלק ימני]])</f>
        <v>80-971-54</v>
      </c>
      <c r="AH733">
        <f>IF(טבלה2[[#This Row],[מספר ספרות]]=7,3,2)</f>
        <v>3</v>
      </c>
      <c r="AI733">
        <f>IF(טבלה2[[#This Row],[מספר ספרות]]=7,2,3)</f>
        <v>2</v>
      </c>
    </row>
    <row r="734" spans="17:35" x14ac:dyDescent="0.25">
      <c r="Q734">
        <v>2330972</v>
      </c>
      <c r="R734">
        <v>416</v>
      </c>
      <c r="S734" t="s">
        <v>408</v>
      </c>
      <c r="T734" t="s">
        <v>642</v>
      </c>
      <c r="U734" t="s">
        <v>136</v>
      </c>
      <c r="V734">
        <v>15</v>
      </c>
      <c r="W734">
        <v>2010</v>
      </c>
      <c r="X734" s="1">
        <f>2025-טבלה2[[#This Row],[שנת יצור]]</f>
        <v>15</v>
      </c>
      <c r="Y734" s="39">
        <v>45509</v>
      </c>
      <c r="Z734" s="39">
        <v>45879</v>
      </c>
      <c r="AA734" t="s">
        <v>133</v>
      </c>
      <c r="AB734" t="s">
        <v>643</v>
      </c>
      <c r="AC734" s="1">
        <f>LEN(טבלה2[[#This Row],[מספר רכב]])</f>
        <v>7</v>
      </c>
      <c r="AD734" s="1" t="str">
        <f>RIGHT(טבלה2[[#This Row],[מספר רכב]],טבלה2[[#This Row],[ספרות בצדדים]])</f>
        <v>72</v>
      </c>
      <c r="AE734" s="1" t="str">
        <f>MID(טבלה2[[#This Row],[מספר רכב]],טבלה2[[#This Row],[ספרות בצדדים]]+1,טבלה2[[#This Row],[ספרות באמצע]])</f>
        <v>309</v>
      </c>
      <c r="AF734" s="1" t="str">
        <f>MID(טבלה2[[#This Row],[מספר רכב]],1,טבלה2[[#This Row],[ספרות בצדדים]])</f>
        <v>23</v>
      </c>
      <c r="AG734" s="1" t="str">
        <f>CONCATENATE(טבלה2[[#This Row],[חלק שמאלי]],"-",טבלה2[[#This Row],[אמצע]],"-",טבלה2[[#This Row],[חלק ימני]])</f>
        <v>23-309-72</v>
      </c>
      <c r="AH734">
        <f>IF(טבלה2[[#This Row],[מספר ספרות]]=7,3,2)</f>
        <v>3</v>
      </c>
      <c r="AI734">
        <f>IF(טבלה2[[#This Row],[מספר ספרות]]=7,2,3)</f>
        <v>2</v>
      </c>
    </row>
    <row r="735" spans="17:35" x14ac:dyDescent="0.25">
      <c r="Q735">
        <v>8332508</v>
      </c>
      <c r="R735">
        <v>844</v>
      </c>
      <c r="S735" t="s">
        <v>644</v>
      </c>
      <c r="T735" t="s">
        <v>645</v>
      </c>
      <c r="V735">
        <v>15</v>
      </c>
      <c r="W735">
        <v>2017</v>
      </c>
      <c r="X735" s="1">
        <f>2025-טבלה2[[#This Row],[שנת יצור]]</f>
        <v>8</v>
      </c>
      <c r="Y735" s="39">
        <v>45506</v>
      </c>
      <c r="Z735" s="39">
        <v>45766</v>
      </c>
      <c r="AA735" t="s">
        <v>119</v>
      </c>
      <c r="AB735" t="s">
        <v>646</v>
      </c>
      <c r="AC735" s="1">
        <f>LEN(טבלה2[[#This Row],[מספר רכב]])</f>
        <v>7</v>
      </c>
      <c r="AD735" s="1" t="str">
        <f>RIGHT(טבלה2[[#This Row],[מספר רכב]],טבלה2[[#This Row],[ספרות בצדדים]])</f>
        <v>08</v>
      </c>
      <c r="AE735" s="1" t="str">
        <f>MID(טבלה2[[#This Row],[מספר רכב]],טבלה2[[#This Row],[ספרות בצדדים]]+1,טבלה2[[#This Row],[ספרות באמצע]])</f>
        <v>325</v>
      </c>
      <c r="AF735" s="1" t="str">
        <f>MID(טבלה2[[#This Row],[מספר רכב]],1,טבלה2[[#This Row],[ספרות בצדדים]])</f>
        <v>83</v>
      </c>
      <c r="AG735" s="1" t="str">
        <f>CONCATENATE(טבלה2[[#This Row],[חלק שמאלי]],"-",טבלה2[[#This Row],[אמצע]],"-",טבלה2[[#This Row],[חלק ימני]])</f>
        <v>83-325-08</v>
      </c>
      <c r="AH735">
        <f>IF(טבלה2[[#This Row],[מספר ספרות]]=7,3,2)</f>
        <v>3</v>
      </c>
      <c r="AI735">
        <f>IF(טבלה2[[#This Row],[מספר ספרות]]=7,2,3)</f>
        <v>2</v>
      </c>
    </row>
    <row r="736" spans="17:35" x14ac:dyDescent="0.25">
      <c r="Q736">
        <v>8883956</v>
      </c>
      <c r="R736">
        <v>839</v>
      </c>
      <c r="S736" t="s">
        <v>244</v>
      </c>
      <c r="T736" t="s">
        <v>245</v>
      </c>
      <c r="U736" t="s">
        <v>125</v>
      </c>
      <c r="W736">
        <v>2004</v>
      </c>
      <c r="X736" s="1">
        <f>2025-טבלה2[[#This Row],[שנת יצור]]</f>
        <v>21</v>
      </c>
      <c r="Y736" s="39">
        <v>45803</v>
      </c>
      <c r="Z736" s="39">
        <v>45885</v>
      </c>
      <c r="AA736" t="s">
        <v>133</v>
      </c>
      <c r="AB736" t="s">
        <v>127</v>
      </c>
      <c r="AC736" s="1">
        <f>LEN(טבלה2[[#This Row],[מספר רכב]])</f>
        <v>7</v>
      </c>
      <c r="AD736" s="1" t="str">
        <f>RIGHT(טבלה2[[#This Row],[מספר רכב]],טבלה2[[#This Row],[ספרות בצדדים]])</f>
        <v>56</v>
      </c>
      <c r="AE736" s="1" t="str">
        <f>MID(טבלה2[[#This Row],[מספר רכב]],טבלה2[[#This Row],[ספרות בצדדים]]+1,טבלה2[[#This Row],[ספרות באמצע]])</f>
        <v>839</v>
      </c>
      <c r="AF736" s="1" t="str">
        <f>MID(טבלה2[[#This Row],[מספר רכב]],1,טבלה2[[#This Row],[ספרות בצדדים]])</f>
        <v>88</v>
      </c>
      <c r="AG736" s="1" t="str">
        <f>CONCATENATE(טבלה2[[#This Row],[חלק שמאלי]],"-",טבלה2[[#This Row],[אמצע]],"-",טבלה2[[#This Row],[חלק ימני]])</f>
        <v>88-839-56</v>
      </c>
      <c r="AH736">
        <f>IF(טבלה2[[#This Row],[מספר ספרות]]=7,3,2)</f>
        <v>3</v>
      </c>
      <c r="AI736">
        <f>IF(טבלה2[[#This Row],[מספר ספרות]]=7,2,3)</f>
        <v>2</v>
      </c>
    </row>
    <row r="737" spans="17:35" x14ac:dyDescent="0.25">
      <c r="Q737">
        <v>3815162</v>
      </c>
      <c r="R737">
        <v>588</v>
      </c>
      <c r="S737" t="s">
        <v>111</v>
      </c>
      <c r="T737" t="s">
        <v>112</v>
      </c>
      <c r="U737" t="s">
        <v>113</v>
      </c>
      <c r="W737">
        <v>2007</v>
      </c>
      <c r="X737" s="1">
        <f>2025-טבלה2[[#This Row],[שנת יצור]]</f>
        <v>18</v>
      </c>
      <c r="Y737" s="39">
        <v>45803</v>
      </c>
      <c r="Z737" s="39">
        <v>46011</v>
      </c>
      <c r="AA737" t="s">
        <v>122</v>
      </c>
      <c r="AB737" t="s">
        <v>117</v>
      </c>
      <c r="AC737" s="1">
        <f>LEN(טבלה2[[#This Row],[מספר רכב]])</f>
        <v>7</v>
      </c>
      <c r="AD737" s="1" t="str">
        <f>RIGHT(טבלה2[[#This Row],[מספר רכב]],טבלה2[[#This Row],[ספרות בצדדים]])</f>
        <v>62</v>
      </c>
      <c r="AE737" s="1" t="str">
        <f>MID(טבלה2[[#This Row],[מספר רכב]],טבלה2[[#This Row],[ספרות בצדדים]]+1,טבלה2[[#This Row],[ספרות באמצע]])</f>
        <v>151</v>
      </c>
      <c r="AF737" s="1" t="str">
        <f>MID(טבלה2[[#This Row],[מספר רכב]],1,טבלה2[[#This Row],[ספרות בצדדים]])</f>
        <v>38</v>
      </c>
      <c r="AG737" s="1" t="str">
        <f>CONCATENATE(טבלה2[[#This Row],[חלק שמאלי]],"-",טבלה2[[#This Row],[אמצע]],"-",טבלה2[[#This Row],[חלק ימני]])</f>
        <v>38-151-62</v>
      </c>
      <c r="AH737">
        <f>IF(טבלה2[[#This Row],[מספר ספרות]]=7,3,2)</f>
        <v>3</v>
      </c>
      <c r="AI737">
        <f>IF(טבלה2[[#This Row],[מספר ספרות]]=7,2,3)</f>
        <v>2</v>
      </c>
    </row>
    <row r="738" spans="17:35" x14ac:dyDescent="0.25">
      <c r="Q738">
        <v>4411976</v>
      </c>
      <c r="R738">
        <v>253</v>
      </c>
      <c r="S738" t="s">
        <v>196</v>
      </c>
      <c r="T738" t="s">
        <v>243</v>
      </c>
      <c r="U738" t="s">
        <v>198</v>
      </c>
      <c r="V738">
        <v>15</v>
      </c>
      <c r="W738">
        <v>2011</v>
      </c>
      <c r="X738" s="1">
        <f>2025-טבלה2[[#This Row],[שנת יצור]]</f>
        <v>14</v>
      </c>
      <c r="Y738" s="39">
        <v>45456</v>
      </c>
      <c r="Z738" s="39">
        <v>45835</v>
      </c>
      <c r="AA738" t="s">
        <v>119</v>
      </c>
      <c r="AB738" t="s">
        <v>200</v>
      </c>
      <c r="AC738" s="1">
        <f>LEN(טבלה2[[#This Row],[מספר רכב]])</f>
        <v>7</v>
      </c>
      <c r="AD738" s="1" t="str">
        <f>RIGHT(טבלה2[[#This Row],[מספר רכב]],טבלה2[[#This Row],[ספרות בצדדים]])</f>
        <v>76</v>
      </c>
      <c r="AE738" s="1" t="str">
        <f>MID(טבלה2[[#This Row],[מספר רכב]],טבלה2[[#This Row],[ספרות בצדדים]]+1,טבלה2[[#This Row],[ספרות באמצע]])</f>
        <v>119</v>
      </c>
      <c r="AF738" s="1" t="str">
        <f>MID(טבלה2[[#This Row],[מספר רכב]],1,טבלה2[[#This Row],[ספרות בצדדים]])</f>
        <v>44</v>
      </c>
      <c r="AG738" s="1" t="str">
        <f>CONCATENATE(טבלה2[[#This Row],[חלק שמאלי]],"-",טבלה2[[#This Row],[אמצע]],"-",טבלה2[[#This Row],[חלק ימני]])</f>
        <v>44-119-76</v>
      </c>
      <c r="AH738">
        <f>IF(טבלה2[[#This Row],[מספר ספרות]]=7,3,2)</f>
        <v>3</v>
      </c>
      <c r="AI738">
        <f>IF(טבלה2[[#This Row],[מספר ספרות]]=7,2,3)</f>
        <v>2</v>
      </c>
    </row>
    <row r="739" spans="17:35" x14ac:dyDescent="0.25">
      <c r="Q739">
        <v>33843302</v>
      </c>
      <c r="R739">
        <v>299</v>
      </c>
      <c r="S739" t="s">
        <v>374</v>
      </c>
      <c r="T739" t="s">
        <v>571</v>
      </c>
      <c r="U739" t="s">
        <v>572</v>
      </c>
      <c r="V739">
        <v>14</v>
      </c>
      <c r="W739">
        <v>2021</v>
      </c>
      <c r="X739" s="1">
        <f>2025-טבלה2[[#This Row],[שנת יצור]]</f>
        <v>4</v>
      </c>
      <c r="Y739" s="39">
        <v>45781</v>
      </c>
      <c r="Z739" s="39">
        <v>46147</v>
      </c>
      <c r="AA739" t="s">
        <v>119</v>
      </c>
      <c r="AB739" t="s">
        <v>564</v>
      </c>
      <c r="AC739" s="1">
        <f>LEN(טבלה2[[#This Row],[מספר רכב]])</f>
        <v>8</v>
      </c>
      <c r="AD739" s="1" t="str">
        <f>RIGHT(טבלה2[[#This Row],[מספר רכב]],טבלה2[[#This Row],[ספרות בצדדים]])</f>
        <v>302</v>
      </c>
      <c r="AE739" s="1" t="str">
        <f>MID(טבלה2[[#This Row],[מספר רכב]],טבלה2[[#This Row],[ספרות בצדדים]]+1,טבלה2[[#This Row],[ספרות באמצע]])</f>
        <v>43</v>
      </c>
      <c r="AF739" s="1" t="str">
        <f>MID(טבלה2[[#This Row],[מספר רכב]],1,טבלה2[[#This Row],[ספרות בצדדים]])</f>
        <v>338</v>
      </c>
      <c r="AG739" s="1" t="str">
        <f>CONCATENATE(טבלה2[[#This Row],[חלק שמאלי]],"-",טבלה2[[#This Row],[אמצע]],"-",טבלה2[[#This Row],[חלק ימני]])</f>
        <v>338-43-302</v>
      </c>
      <c r="AH739">
        <f>IF(טבלה2[[#This Row],[מספר ספרות]]=7,3,2)</f>
        <v>2</v>
      </c>
      <c r="AI739">
        <f>IF(טבלה2[[#This Row],[מספר ספרות]]=7,2,3)</f>
        <v>3</v>
      </c>
    </row>
    <row r="740" spans="17:35" x14ac:dyDescent="0.25">
      <c r="Q740">
        <v>5123151</v>
      </c>
      <c r="R740">
        <v>734</v>
      </c>
      <c r="S740" t="s">
        <v>139</v>
      </c>
      <c r="T740" t="s">
        <v>140</v>
      </c>
      <c r="U740" t="s">
        <v>136</v>
      </c>
      <c r="W740">
        <v>2004</v>
      </c>
      <c r="X740" s="1">
        <f>2025-טבלה2[[#This Row],[שנת יצור]]</f>
        <v>21</v>
      </c>
      <c r="Y740" s="39">
        <v>45549</v>
      </c>
      <c r="Z740" s="39">
        <v>45804</v>
      </c>
      <c r="AA740" t="s">
        <v>116</v>
      </c>
      <c r="AB740" t="s">
        <v>141</v>
      </c>
      <c r="AC740" s="1">
        <f>LEN(טבלה2[[#This Row],[מספר רכב]])</f>
        <v>7</v>
      </c>
      <c r="AD740" s="1" t="str">
        <f>RIGHT(טבלה2[[#This Row],[מספר רכב]],טבלה2[[#This Row],[ספרות בצדדים]])</f>
        <v>51</v>
      </c>
      <c r="AE740" s="1" t="str">
        <f>MID(טבלה2[[#This Row],[מספר רכב]],טבלה2[[#This Row],[ספרות בצדדים]]+1,טבלה2[[#This Row],[ספרות באמצע]])</f>
        <v>231</v>
      </c>
      <c r="AF740" s="1" t="str">
        <f>MID(טבלה2[[#This Row],[מספר רכב]],1,טבלה2[[#This Row],[ספרות בצדדים]])</f>
        <v>51</v>
      </c>
      <c r="AG740" s="1" t="str">
        <f>CONCATENATE(טבלה2[[#This Row],[חלק שמאלי]],"-",טבלה2[[#This Row],[אמצע]],"-",טבלה2[[#This Row],[חלק ימני]])</f>
        <v>51-231-51</v>
      </c>
      <c r="AH740">
        <f>IF(טבלה2[[#This Row],[מספר ספרות]]=7,3,2)</f>
        <v>3</v>
      </c>
      <c r="AI740">
        <f>IF(טבלה2[[#This Row],[מספר ספרות]]=7,2,3)</f>
        <v>2</v>
      </c>
    </row>
    <row r="741" spans="17:35" x14ac:dyDescent="0.25">
      <c r="Q741">
        <v>9436365</v>
      </c>
      <c r="R741">
        <v>588</v>
      </c>
      <c r="S741" t="s">
        <v>111</v>
      </c>
      <c r="T741" t="s">
        <v>112</v>
      </c>
      <c r="U741" t="s">
        <v>113</v>
      </c>
      <c r="V741">
        <v>15</v>
      </c>
      <c r="W741">
        <v>2008</v>
      </c>
      <c r="X741" s="1">
        <f>2025-טבלה2[[#This Row],[שנת יצור]]</f>
        <v>17</v>
      </c>
      <c r="Y741" s="39">
        <v>45385</v>
      </c>
      <c r="Z741" s="39">
        <v>45725</v>
      </c>
      <c r="AA741" t="s">
        <v>116</v>
      </c>
      <c r="AB741" t="s">
        <v>117</v>
      </c>
      <c r="AC741" s="1">
        <f>LEN(טבלה2[[#This Row],[מספר רכב]])</f>
        <v>7</v>
      </c>
      <c r="AD741" s="1" t="str">
        <f>RIGHT(טבלה2[[#This Row],[מספר רכב]],טבלה2[[#This Row],[ספרות בצדדים]])</f>
        <v>65</v>
      </c>
      <c r="AE741" s="1" t="str">
        <f>MID(טבלה2[[#This Row],[מספר רכב]],טבלה2[[#This Row],[ספרות בצדדים]]+1,טבלה2[[#This Row],[ספרות באמצע]])</f>
        <v>363</v>
      </c>
      <c r="AF741" s="1" t="str">
        <f>MID(טבלה2[[#This Row],[מספר רכב]],1,טבלה2[[#This Row],[ספרות בצדדים]])</f>
        <v>94</v>
      </c>
      <c r="AG741" s="1" t="str">
        <f>CONCATENATE(טבלה2[[#This Row],[חלק שמאלי]],"-",טבלה2[[#This Row],[אמצע]],"-",טבלה2[[#This Row],[חלק ימני]])</f>
        <v>94-363-65</v>
      </c>
      <c r="AH741">
        <f>IF(טבלה2[[#This Row],[מספר ספרות]]=7,3,2)</f>
        <v>3</v>
      </c>
      <c r="AI741">
        <f>IF(טבלה2[[#This Row],[מספר ספרות]]=7,2,3)</f>
        <v>2</v>
      </c>
    </row>
    <row r="742" spans="17:35" x14ac:dyDescent="0.25">
      <c r="Q742">
        <v>10807601</v>
      </c>
      <c r="R742">
        <v>672</v>
      </c>
      <c r="S742" t="s">
        <v>255</v>
      </c>
      <c r="T742" t="s">
        <v>647</v>
      </c>
      <c r="U742" t="s">
        <v>401</v>
      </c>
      <c r="V742">
        <v>4</v>
      </c>
      <c r="W742">
        <v>2017</v>
      </c>
      <c r="X742" s="1">
        <f>2025-טבלה2[[#This Row],[שנת יצור]]</f>
        <v>8</v>
      </c>
      <c r="Y742" s="39">
        <v>45508</v>
      </c>
      <c r="Z742" s="39">
        <v>45875</v>
      </c>
      <c r="AA742" t="s">
        <v>119</v>
      </c>
      <c r="AB742" t="s">
        <v>513</v>
      </c>
      <c r="AC742" s="1">
        <f>LEN(טבלה2[[#This Row],[מספר רכב]])</f>
        <v>8</v>
      </c>
      <c r="AD742" s="1" t="str">
        <f>RIGHT(טבלה2[[#This Row],[מספר רכב]],טבלה2[[#This Row],[ספרות בצדדים]])</f>
        <v>601</v>
      </c>
      <c r="AE742" s="1" t="str">
        <f>MID(טבלה2[[#This Row],[מספר רכב]],טבלה2[[#This Row],[ספרות בצדדים]]+1,טבלה2[[#This Row],[ספרות באמצע]])</f>
        <v>07</v>
      </c>
      <c r="AF742" s="1" t="str">
        <f>MID(טבלה2[[#This Row],[מספר רכב]],1,טבלה2[[#This Row],[ספרות בצדדים]])</f>
        <v>108</v>
      </c>
      <c r="AG742" s="1" t="str">
        <f>CONCATENATE(טבלה2[[#This Row],[חלק שמאלי]],"-",טבלה2[[#This Row],[אמצע]],"-",טבלה2[[#This Row],[חלק ימני]])</f>
        <v>108-07-601</v>
      </c>
      <c r="AH742">
        <f>IF(טבלה2[[#This Row],[מספר ספרות]]=7,3,2)</f>
        <v>2</v>
      </c>
      <c r="AI742">
        <f>IF(טבלה2[[#This Row],[מספר ספרות]]=7,2,3)</f>
        <v>3</v>
      </c>
    </row>
    <row r="743" spans="17:35" x14ac:dyDescent="0.25">
      <c r="Q743">
        <v>3471938</v>
      </c>
      <c r="R743">
        <v>727</v>
      </c>
      <c r="S743" t="s">
        <v>384</v>
      </c>
      <c r="T743" t="s">
        <v>648</v>
      </c>
      <c r="U743" t="s">
        <v>205</v>
      </c>
      <c r="V743">
        <v>13</v>
      </c>
      <c r="W743">
        <v>2016</v>
      </c>
      <c r="X743" s="1">
        <f>2025-טבלה2[[#This Row],[שנת יצור]]</f>
        <v>9</v>
      </c>
      <c r="Y743" s="39">
        <v>45509</v>
      </c>
      <c r="Z743" s="39">
        <v>45795</v>
      </c>
      <c r="AA743" t="s">
        <v>248</v>
      </c>
      <c r="AB743" t="s">
        <v>386</v>
      </c>
      <c r="AC743" s="1">
        <f>LEN(טבלה2[[#This Row],[מספר רכב]])</f>
        <v>7</v>
      </c>
      <c r="AD743" s="1" t="str">
        <f>RIGHT(טבלה2[[#This Row],[מספר רכב]],טבלה2[[#This Row],[ספרות בצדדים]])</f>
        <v>38</v>
      </c>
      <c r="AE743" s="1" t="str">
        <f>MID(טבלה2[[#This Row],[מספר רכב]],טבלה2[[#This Row],[ספרות בצדדים]]+1,טבלה2[[#This Row],[ספרות באמצע]])</f>
        <v>719</v>
      </c>
      <c r="AF743" s="1" t="str">
        <f>MID(טבלה2[[#This Row],[מספר רכב]],1,טבלה2[[#This Row],[ספרות בצדדים]])</f>
        <v>34</v>
      </c>
      <c r="AG743" s="1" t="str">
        <f>CONCATENATE(טבלה2[[#This Row],[חלק שמאלי]],"-",טבלה2[[#This Row],[אמצע]],"-",טבלה2[[#This Row],[חלק ימני]])</f>
        <v>34-719-38</v>
      </c>
      <c r="AH743">
        <f>IF(טבלה2[[#This Row],[מספר ספרות]]=7,3,2)</f>
        <v>3</v>
      </c>
      <c r="AI743">
        <f>IF(טבלה2[[#This Row],[מספר ספרות]]=7,2,3)</f>
        <v>2</v>
      </c>
    </row>
    <row r="744" spans="17:35" x14ac:dyDescent="0.25">
      <c r="Q744">
        <v>6110655</v>
      </c>
      <c r="R744">
        <v>481</v>
      </c>
      <c r="S744" t="s">
        <v>165</v>
      </c>
      <c r="T744" t="s">
        <v>649</v>
      </c>
      <c r="U744" t="s">
        <v>278</v>
      </c>
      <c r="V744">
        <v>8</v>
      </c>
      <c r="W744">
        <v>2017</v>
      </c>
      <c r="X744" s="1">
        <f>2025-טבלה2[[#This Row],[שנת יצור]]</f>
        <v>8</v>
      </c>
      <c r="Y744" s="39">
        <v>45437</v>
      </c>
      <c r="Z744" s="39">
        <v>45791</v>
      </c>
      <c r="AA744" t="s">
        <v>184</v>
      </c>
      <c r="AB744" t="s">
        <v>650</v>
      </c>
      <c r="AC744" s="1">
        <f>LEN(טבלה2[[#This Row],[מספר רכב]])</f>
        <v>7</v>
      </c>
      <c r="AD744" s="1" t="str">
        <f>RIGHT(טבלה2[[#This Row],[מספר רכב]],טבלה2[[#This Row],[ספרות בצדדים]])</f>
        <v>55</v>
      </c>
      <c r="AE744" s="1" t="str">
        <f>MID(טבלה2[[#This Row],[מספר רכב]],טבלה2[[#This Row],[ספרות בצדדים]]+1,טבלה2[[#This Row],[ספרות באמצע]])</f>
        <v>106</v>
      </c>
      <c r="AF744" s="1" t="str">
        <f>MID(טבלה2[[#This Row],[מספר רכב]],1,טבלה2[[#This Row],[ספרות בצדדים]])</f>
        <v>61</v>
      </c>
      <c r="AG744" s="1" t="str">
        <f>CONCATENATE(טבלה2[[#This Row],[חלק שמאלי]],"-",טבלה2[[#This Row],[אמצע]],"-",טבלה2[[#This Row],[חלק ימני]])</f>
        <v>61-106-55</v>
      </c>
      <c r="AH744">
        <f>IF(טבלה2[[#This Row],[מספר ספרות]]=7,3,2)</f>
        <v>3</v>
      </c>
      <c r="AI744">
        <f>IF(טבלה2[[#This Row],[מספר ספרות]]=7,2,3)</f>
        <v>2</v>
      </c>
    </row>
    <row r="745" spans="17:35" x14ac:dyDescent="0.25">
      <c r="Q745">
        <v>3604363</v>
      </c>
      <c r="R745">
        <v>281</v>
      </c>
      <c r="S745" t="s">
        <v>292</v>
      </c>
      <c r="T745" t="s">
        <v>316</v>
      </c>
      <c r="U745" t="s">
        <v>294</v>
      </c>
      <c r="V745">
        <v>15</v>
      </c>
      <c r="W745">
        <v>2008</v>
      </c>
      <c r="X745" s="1">
        <f>2025-טבלה2[[#This Row],[שנת יצור]]</f>
        <v>17</v>
      </c>
      <c r="Y745" s="39">
        <v>45469</v>
      </c>
      <c r="Z745" s="39">
        <v>45845</v>
      </c>
      <c r="AA745" t="s">
        <v>133</v>
      </c>
      <c r="AB745" t="s">
        <v>317</v>
      </c>
      <c r="AC745" s="1">
        <f>LEN(טבלה2[[#This Row],[מספר רכב]])</f>
        <v>7</v>
      </c>
      <c r="AD745" s="1" t="str">
        <f>RIGHT(טבלה2[[#This Row],[מספר רכב]],טבלה2[[#This Row],[ספרות בצדדים]])</f>
        <v>63</v>
      </c>
      <c r="AE745" s="1" t="str">
        <f>MID(טבלה2[[#This Row],[מספר רכב]],טבלה2[[#This Row],[ספרות בצדדים]]+1,טבלה2[[#This Row],[ספרות באמצע]])</f>
        <v>043</v>
      </c>
      <c r="AF745" s="1" t="str">
        <f>MID(טבלה2[[#This Row],[מספר רכב]],1,טבלה2[[#This Row],[ספרות בצדדים]])</f>
        <v>36</v>
      </c>
      <c r="AG745" s="1" t="str">
        <f>CONCATENATE(טבלה2[[#This Row],[חלק שמאלי]],"-",טבלה2[[#This Row],[אמצע]],"-",טבלה2[[#This Row],[חלק ימני]])</f>
        <v>36-043-63</v>
      </c>
      <c r="AH745">
        <f>IF(טבלה2[[#This Row],[מספר ספרות]]=7,3,2)</f>
        <v>3</v>
      </c>
      <c r="AI745">
        <f>IF(טבלה2[[#This Row],[מספר ספרות]]=7,2,3)</f>
        <v>2</v>
      </c>
    </row>
    <row r="746" spans="17:35" x14ac:dyDescent="0.25">
      <c r="Q746">
        <v>44252601</v>
      </c>
      <c r="R746">
        <v>413</v>
      </c>
      <c r="S746" t="s">
        <v>123</v>
      </c>
      <c r="T746" t="s">
        <v>651</v>
      </c>
      <c r="U746" t="s">
        <v>652</v>
      </c>
      <c r="V746">
        <v>4</v>
      </c>
      <c r="W746">
        <v>2018</v>
      </c>
      <c r="X746" s="1">
        <f>2025-טבלה2[[#This Row],[שנת יצור]]</f>
        <v>7</v>
      </c>
      <c r="Y746" s="39">
        <v>45781</v>
      </c>
      <c r="Z746" s="39">
        <v>46126</v>
      </c>
      <c r="AA746" t="s">
        <v>133</v>
      </c>
      <c r="AB746" t="s">
        <v>653</v>
      </c>
      <c r="AC746" s="1">
        <f>LEN(טבלה2[[#This Row],[מספר רכב]])</f>
        <v>8</v>
      </c>
      <c r="AD746" s="1" t="str">
        <f>RIGHT(טבלה2[[#This Row],[מספר רכב]],טבלה2[[#This Row],[ספרות בצדדים]])</f>
        <v>601</v>
      </c>
      <c r="AE746" s="1" t="str">
        <f>MID(טבלה2[[#This Row],[מספר רכב]],טבלה2[[#This Row],[ספרות בצדדים]]+1,טבלה2[[#This Row],[ספרות באמצע]])</f>
        <v>52</v>
      </c>
      <c r="AF746" s="1" t="str">
        <f>MID(טבלה2[[#This Row],[מספר רכב]],1,טבלה2[[#This Row],[ספרות בצדדים]])</f>
        <v>442</v>
      </c>
      <c r="AG746" s="1" t="str">
        <f>CONCATENATE(טבלה2[[#This Row],[חלק שמאלי]],"-",טבלה2[[#This Row],[אמצע]],"-",טבלה2[[#This Row],[חלק ימני]])</f>
        <v>442-52-601</v>
      </c>
      <c r="AH746">
        <f>IF(טבלה2[[#This Row],[מספר ספרות]]=7,3,2)</f>
        <v>2</v>
      </c>
      <c r="AI746">
        <f>IF(טבלה2[[#This Row],[מספר ספרות]]=7,2,3)</f>
        <v>3</v>
      </c>
    </row>
    <row r="747" spans="17:35" x14ac:dyDescent="0.25">
      <c r="Q747">
        <v>9314165</v>
      </c>
      <c r="R747">
        <v>588</v>
      </c>
      <c r="S747" t="s">
        <v>111</v>
      </c>
      <c r="T747" t="s">
        <v>654</v>
      </c>
      <c r="U747" t="s">
        <v>278</v>
      </c>
      <c r="V747">
        <v>15</v>
      </c>
      <c r="W747">
        <v>2008</v>
      </c>
      <c r="X747" s="1">
        <f>2025-טבלה2[[#This Row],[שנת יצור]]</f>
        <v>17</v>
      </c>
      <c r="Y747" s="39">
        <v>45788</v>
      </c>
      <c r="Z747" s="39">
        <v>46083</v>
      </c>
      <c r="AA747" t="s">
        <v>116</v>
      </c>
      <c r="AB747" t="s">
        <v>131</v>
      </c>
      <c r="AC747" s="1">
        <f>LEN(טבלה2[[#This Row],[מספר רכב]])</f>
        <v>7</v>
      </c>
      <c r="AD747" s="1" t="str">
        <f>RIGHT(טבלה2[[#This Row],[מספר רכב]],טבלה2[[#This Row],[ספרות בצדדים]])</f>
        <v>65</v>
      </c>
      <c r="AE747" s="1" t="str">
        <f>MID(טבלה2[[#This Row],[מספר רכב]],טבלה2[[#This Row],[ספרות בצדדים]]+1,טבלה2[[#This Row],[ספרות באמצע]])</f>
        <v>141</v>
      </c>
      <c r="AF747" s="1" t="str">
        <f>MID(טבלה2[[#This Row],[מספר רכב]],1,טבלה2[[#This Row],[ספרות בצדדים]])</f>
        <v>93</v>
      </c>
      <c r="AG747" s="1" t="str">
        <f>CONCATENATE(טבלה2[[#This Row],[חלק שמאלי]],"-",טבלה2[[#This Row],[אמצע]],"-",טבלה2[[#This Row],[חלק ימני]])</f>
        <v>93-141-65</v>
      </c>
      <c r="AH747">
        <f>IF(טבלה2[[#This Row],[מספר ספרות]]=7,3,2)</f>
        <v>3</v>
      </c>
      <c r="AI747">
        <f>IF(טבלה2[[#This Row],[מספר ספרות]]=7,2,3)</f>
        <v>2</v>
      </c>
    </row>
    <row r="748" spans="17:35" x14ac:dyDescent="0.25">
      <c r="Q748">
        <v>6448839</v>
      </c>
      <c r="R748">
        <v>253</v>
      </c>
      <c r="S748" t="s">
        <v>196</v>
      </c>
      <c r="T748" t="s">
        <v>655</v>
      </c>
      <c r="U748" t="s">
        <v>656</v>
      </c>
      <c r="V748">
        <v>15</v>
      </c>
      <c r="W748">
        <v>2016</v>
      </c>
      <c r="X748" s="1">
        <f>2025-טבלה2[[#This Row],[שנת יצור]]</f>
        <v>9</v>
      </c>
      <c r="Y748" s="39">
        <v>45781</v>
      </c>
      <c r="Z748" s="39">
        <v>46202</v>
      </c>
      <c r="AA748" t="s">
        <v>248</v>
      </c>
      <c r="AB748" t="s">
        <v>348</v>
      </c>
      <c r="AC748" s="1">
        <f>LEN(טבלה2[[#This Row],[מספר רכב]])</f>
        <v>7</v>
      </c>
      <c r="AD748" s="1" t="str">
        <f>RIGHT(טבלה2[[#This Row],[מספר רכב]],טבלה2[[#This Row],[ספרות בצדדים]])</f>
        <v>39</v>
      </c>
      <c r="AE748" s="1" t="str">
        <f>MID(טבלה2[[#This Row],[מספר רכב]],טבלה2[[#This Row],[ספרות בצדדים]]+1,טבלה2[[#This Row],[ספרות באמצע]])</f>
        <v>488</v>
      </c>
      <c r="AF748" s="1" t="str">
        <f>MID(טבלה2[[#This Row],[מספר רכב]],1,טבלה2[[#This Row],[ספרות בצדדים]])</f>
        <v>64</v>
      </c>
      <c r="AG748" s="1" t="str">
        <f>CONCATENATE(טבלה2[[#This Row],[חלק שמאלי]],"-",טבלה2[[#This Row],[אמצע]],"-",טבלה2[[#This Row],[חלק ימני]])</f>
        <v>64-488-39</v>
      </c>
      <c r="AH748">
        <f>IF(טבלה2[[#This Row],[מספר ספרות]]=7,3,2)</f>
        <v>3</v>
      </c>
      <c r="AI748">
        <f>IF(טבלה2[[#This Row],[מספר ספרות]]=7,2,3)</f>
        <v>2</v>
      </c>
    </row>
    <row r="749" spans="17:35" x14ac:dyDescent="0.25">
      <c r="Q749">
        <v>7133161</v>
      </c>
      <c r="R749">
        <v>590</v>
      </c>
      <c r="S749" t="s">
        <v>235</v>
      </c>
      <c r="T749" t="s">
        <v>236</v>
      </c>
      <c r="U749" t="s">
        <v>130</v>
      </c>
      <c r="W749">
        <v>2007</v>
      </c>
      <c r="X749" s="1">
        <f>2025-טבלה2[[#This Row],[שנת יצור]]</f>
        <v>18</v>
      </c>
      <c r="Y749" s="39">
        <v>45409</v>
      </c>
      <c r="Z749" s="39">
        <v>45714</v>
      </c>
      <c r="AA749" t="s">
        <v>122</v>
      </c>
      <c r="AB749" t="s">
        <v>238</v>
      </c>
      <c r="AC749" s="1">
        <f>LEN(טבלה2[[#This Row],[מספר רכב]])</f>
        <v>7</v>
      </c>
      <c r="AD749" s="1" t="str">
        <f>RIGHT(טבלה2[[#This Row],[מספר רכב]],טבלה2[[#This Row],[ספרות בצדדים]])</f>
        <v>61</v>
      </c>
      <c r="AE749" s="1" t="str">
        <f>MID(טבלה2[[#This Row],[מספר רכב]],טבלה2[[#This Row],[ספרות בצדדים]]+1,טבלה2[[#This Row],[ספרות באמצע]])</f>
        <v>331</v>
      </c>
      <c r="AF749" s="1" t="str">
        <f>MID(טבלה2[[#This Row],[מספר רכב]],1,טבלה2[[#This Row],[ספרות בצדדים]])</f>
        <v>71</v>
      </c>
      <c r="AG749" s="1" t="str">
        <f>CONCATENATE(טבלה2[[#This Row],[חלק שמאלי]],"-",טבלה2[[#This Row],[אמצע]],"-",טבלה2[[#This Row],[חלק ימני]])</f>
        <v>71-331-61</v>
      </c>
      <c r="AH749">
        <f>IF(טבלה2[[#This Row],[מספר ספרות]]=7,3,2)</f>
        <v>3</v>
      </c>
      <c r="AI749">
        <f>IF(טבלה2[[#This Row],[מספר ספרות]]=7,2,3)</f>
        <v>2</v>
      </c>
    </row>
    <row r="750" spans="17:35" x14ac:dyDescent="0.25">
      <c r="Q750">
        <v>6662864</v>
      </c>
      <c r="R750">
        <v>845</v>
      </c>
      <c r="S750" t="s">
        <v>226</v>
      </c>
      <c r="T750" t="s">
        <v>247</v>
      </c>
      <c r="U750" t="s">
        <v>183</v>
      </c>
      <c r="W750">
        <v>2008</v>
      </c>
      <c r="X750" s="1">
        <f>2025-טבלה2[[#This Row],[שנת יצור]]</f>
        <v>17</v>
      </c>
      <c r="Y750" s="39">
        <v>45551</v>
      </c>
      <c r="Z750" s="39">
        <v>45924</v>
      </c>
      <c r="AA750" t="s">
        <v>229</v>
      </c>
      <c r="AB750" t="s">
        <v>230</v>
      </c>
      <c r="AC750" s="1">
        <f>LEN(טבלה2[[#This Row],[מספר רכב]])</f>
        <v>7</v>
      </c>
      <c r="AD750" s="1" t="str">
        <f>RIGHT(טבלה2[[#This Row],[מספר רכב]],טבלה2[[#This Row],[ספרות בצדדים]])</f>
        <v>64</v>
      </c>
      <c r="AE750" s="1" t="str">
        <f>MID(טבלה2[[#This Row],[מספר רכב]],טבלה2[[#This Row],[ספרות בצדדים]]+1,טבלה2[[#This Row],[ספרות באמצע]])</f>
        <v>628</v>
      </c>
      <c r="AF750" s="1" t="str">
        <f>MID(טבלה2[[#This Row],[מספר רכב]],1,טבלה2[[#This Row],[ספרות בצדדים]])</f>
        <v>66</v>
      </c>
      <c r="AG750" s="1" t="str">
        <f>CONCATENATE(טבלה2[[#This Row],[חלק שמאלי]],"-",טבלה2[[#This Row],[אמצע]],"-",טבלה2[[#This Row],[חלק ימני]])</f>
        <v>66-628-64</v>
      </c>
      <c r="AH750">
        <f>IF(טבלה2[[#This Row],[מספר ספרות]]=7,3,2)</f>
        <v>3</v>
      </c>
      <c r="AI750">
        <f>IF(טבלה2[[#This Row],[מספר ספרות]]=7,2,3)</f>
        <v>2</v>
      </c>
    </row>
    <row r="751" spans="17:35" x14ac:dyDescent="0.25">
      <c r="Q751">
        <v>5827063</v>
      </c>
      <c r="R751">
        <v>481</v>
      </c>
      <c r="S751" t="s">
        <v>165</v>
      </c>
      <c r="T751" t="s">
        <v>166</v>
      </c>
      <c r="U751" t="s">
        <v>167</v>
      </c>
      <c r="V751">
        <v>15</v>
      </c>
      <c r="W751">
        <v>2008</v>
      </c>
      <c r="X751" s="1">
        <f>2025-טבלה2[[#This Row],[שנת יצור]]</f>
        <v>17</v>
      </c>
      <c r="Y751" s="39">
        <v>45788</v>
      </c>
      <c r="Z751" s="39">
        <v>46172</v>
      </c>
      <c r="AA751" t="s">
        <v>116</v>
      </c>
      <c r="AB751" t="s">
        <v>168</v>
      </c>
      <c r="AC751" s="1">
        <f>LEN(טבלה2[[#This Row],[מספר רכב]])</f>
        <v>7</v>
      </c>
      <c r="AD751" s="1" t="str">
        <f>RIGHT(טבלה2[[#This Row],[מספר רכב]],טבלה2[[#This Row],[ספרות בצדדים]])</f>
        <v>63</v>
      </c>
      <c r="AE751" s="1" t="str">
        <f>MID(טבלה2[[#This Row],[מספר רכב]],טבלה2[[#This Row],[ספרות בצדדים]]+1,טבלה2[[#This Row],[ספרות באמצע]])</f>
        <v>270</v>
      </c>
      <c r="AF751" s="1" t="str">
        <f>MID(טבלה2[[#This Row],[מספר רכב]],1,טבלה2[[#This Row],[ספרות בצדדים]])</f>
        <v>58</v>
      </c>
      <c r="AG751" s="1" t="str">
        <f>CONCATENATE(טבלה2[[#This Row],[חלק שמאלי]],"-",טבלה2[[#This Row],[אמצע]],"-",טבלה2[[#This Row],[חלק ימני]])</f>
        <v>58-270-63</v>
      </c>
      <c r="AH751">
        <f>IF(טבלה2[[#This Row],[מספר ספרות]]=7,3,2)</f>
        <v>3</v>
      </c>
      <c r="AI751">
        <f>IF(טבלה2[[#This Row],[מספר ספרות]]=7,2,3)</f>
        <v>2</v>
      </c>
    </row>
    <row r="752" spans="17:35" x14ac:dyDescent="0.25">
      <c r="Q752">
        <v>9663062</v>
      </c>
      <c r="R752">
        <v>683</v>
      </c>
      <c r="S752" t="s">
        <v>192</v>
      </c>
      <c r="T752" t="s">
        <v>272</v>
      </c>
      <c r="U752" t="s">
        <v>573</v>
      </c>
      <c r="W752">
        <v>2007</v>
      </c>
      <c r="X752" s="1">
        <f>2025-טבלה2[[#This Row],[שנת יצור]]</f>
        <v>18</v>
      </c>
      <c r="Y752" s="39">
        <v>45762</v>
      </c>
      <c r="Z752" s="39">
        <v>46099</v>
      </c>
      <c r="AA752" t="s">
        <v>116</v>
      </c>
      <c r="AB752" t="s">
        <v>273</v>
      </c>
      <c r="AC752" s="1">
        <f>LEN(טבלה2[[#This Row],[מספר רכב]])</f>
        <v>7</v>
      </c>
      <c r="AD752" s="1" t="str">
        <f>RIGHT(טבלה2[[#This Row],[מספר רכב]],טבלה2[[#This Row],[ספרות בצדדים]])</f>
        <v>62</v>
      </c>
      <c r="AE752" s="1" t="str">
        <f>MID(טבלה2[[#This Row],[מספר רכב]],טבלה2[[#This Row],[ספרות בצדדים]]+1,טבלה2[[#This Row],[ספרות באמצע]])</f>
        <v>630</v>
      </c>
      <c r="AF752" s="1" t="str">
        <f>MID(טבלה2[[#This Row],[מספר רכב]],1,טבלה2[[#This Row],[ספרות בצדדים]])</f>
        <v>96</v>
      </c>
      <c r="AG752" s="1" t="str">
        <f>CONCATENATE(טבלה2[[#This Row],[חלק שמאלי]],"-",טבלה2[[#This Row],[אמצע]],"-",טבלה2[[#This Row],[חלק ימני]])</f>
        <v>96-630-62</v>
      </c>
      <c r="AH752">
        <f>IF(טבלה2[[#This Row],[מספר ספרות]]=7,3,2)</f>
        <v>3</v>
      </c>
      <c r="AI752">
        <f>IF(טבלה2[[#This Row],[מספר ספרות]]=7,2,3)</f>
        <v>2</v>
      </c>
    </row>
    <row r="753" spans="17:35" x14ac:dyDescent="0.25">
      <c r="Q753">
        <v>6749364</v>
      </c>
      <c r="R753">
        <v>845</v>
      </c>
      <c r="S753" t="s">
        <v>226</v>
      </c>
      <c r="T753" t="s">
        <v>247</v>
      </c>
      <c r="U753" t="s">
        <v>183</v>
      </c>
      <c r="W753">
        <v>2008</v>
      </c>
      <c r="X753" s="1">
        <f>2025-טבלה2[[#This Row],[שנת יצור]]</f>
        <v>17</v>
      </c>
      <c r="Y753" s="39">
        <v>45518</v>
      </c>
      <c r="Z753" s="39">
        <v>45947</v>
      </c>
      <c r="AA753" t="s">
        <v>116</v>
      </c>
      <c r="AB753" t="s">
        <v>230</v>
      </c>
      <c r="AC753" s="1">
        <f>LEN(טבלה2[[#This Row],[מספר רכב]])</f>
        <v>7</v>
      </c>
      <c r="AD753" s="1" t="str">
        <f>RIGHT(טבלה2[[#This Row],[מספר רכב]],טבלה2[[#This Row],[ספרות בצדדים]])</f>
        <v>64</v>
      </c>
      <c r="AE753" s="1" t="str">
        <f>MID(טבלה2[[#This Row],[מספר רכב]],טבלה2[[#This Row],[ספרות בצדדים]]+1,טבלה2[[#This Row],[ספרות באמצע]])</f>
        <v>493</v>
      </c>
      <c r="AF753" s="1" t="str">
        <f>MID(טבלה2[[#This Row],[מספר רכב]],1,טבלה2[[#This Row],[ספרות בצדדים]])</f>
        <v>67</v>
      </c>
      <c r="AG753" s="1" t="str">
        <f>CONCATENATE(טבלה2[[#This Row],[חלק שמאלי]],"-",טבלה2[[#This Row],[אמצע]],"-",טבלה2[[#This Row],[חלק ימני]])</f>
        <v>67-493-64</v>
      </c>
      <c r="AH753">
        <f>IF(טבלה2[[#This Row],[מספר ספרות]]=7,3,2)</f>
        <v>3</v>
      </c>
      <c r="AI753">
        <f>IF(טבלה2[[#This Row],[מספר ספרות]]=7,2,3)</f>
        <v>2</v>
      </c>
    </row>
    <row r="754" spans="17:35" x14ac:dyDescent="0.25">
      <c r="Q754">
        <v>4931675</v>
      </c>
      <c r="R754">
        <v>139</v>
      </c>
      <c r="S754" t="s">
        <v>261</v>
      </c>
      <c r="T754" t="s">
        <v>262</v>
      </c>
      <c r="U754" t="s">
        <v>113</v>
      </c>
      <c r="V754">
        <v>15</v>
      </c>
      <c r="W754">
        <v>2012</v>
      </c>
      <c r="X754" s="1">
        <f>2025-טבלה2[[#This Row],[שנת יצור]]</f>
        <v>13</v>
      </c>
      <c r="Y754" s="39">
        <v>45374</v>
      </c>
      <c r="Z754" s="39">
        <v>45735</v>
      </c>
      <c r="AA754" t="s">
        <v>119</v>
      </c>
      <c r="AB754" t="s">
        <v>175</v>
      </c>
      <c r="AC754" s="1">
        <f>LEN(טבלה2[[#This Row],[מספר רכב]])</f>
        <v>7</v>
      </c>
      <c r="AD754" s="1" t="str">
        <f>RIGHT(טבלה2[[#This Row],[מספר רכב]],טבלה2[[#This Row],[ספרות בצדדים]])</f>
        <v>75</v>
      </c>
      <c r="AE754" s="1" t="str">
        <f>MID(טבלה2[[#This Row],[מספר רכב]],טבלה2[[#This Row],[ספרות בצדדים]]+1,טבלה2[[#This Row],[ספרות באמצע]])</f>
        <v>316</v>
      </c>
      <c r="AF754" s="1" t="str">
        <f>MID(טבלה2[[#This Row],[מספר רכב]],1,טבלה2[[#This Row],[ספרות בצדדים]])</f>
        <v>49</v>
      </c>
      <c r="AG754" s="1" t="str">
        <f>CONCATENATE(טבלה2[[#This Row],[חלק שמאלי]],"-",טבלה2[[#This Row],[אמצע]],"-",טבלה2[[#This Row],[חלק ימני]])</f>
        <v>49-316-75</v>
      </c>
      <c r="AH754">
        <f>IF(טבלה2[[#This Row],[מספר ספרות]]=7,3,2)</f>
        <v>3</v>
      </c>
      <c r="AI754">
        <f>IF(טבלה2[[#This Row],[מספר ספרות]]=7,2,3)</f>
        <v>2</v>
      </c>
    </row>
    <row r="755" spans="17:35" x14ac:dyDescent="0.25">
      <c r="Q755">
        <v>9316465</v>
      </c>
      <c r="R755">
        <v>588</v>
      </c>
      <c r="S755" t="s">
        <v>111</v>
      </c>
      <c r="T755" t="s">
        <v>173</v>
      </c>
      <c r="U755" t="s">
        <v>113</v>
      </c>
      <c r="V755">
        <v>15</v>
      </c>
      <c r="W755">
        <v>2008</v>
      </c>
      <c r="X755" s="1">
        <f>2025-טבלה2[[#This Row],[שנת יצור]]</f>
        <v>17</v>
      </c>
      <c r="Y755" s="39">
        <v>45344</v>
      </c>
      <c r="Z755" s="39">
        <v>45718</v>
      </c>
      <c r="AA755" t="s">
        <v>116</v>
      </c>
      <c r="AB755" t="s">
        <v>175</v>
      </c>
      <c r="AC755" s="1">
        <f>LEN(טבלה2[[#This Row],[מספר רכב]])</f>
        <v>7</v>
      </c>
      <c r="AD755" s="1" t="str">
        <f>RIGHT(טבלה2[[#This Row],[מספר רכב]],טבלה2[[#This Row],[ספרות בצדדים]])</f>
        <v>65</v>
      </c>
      <c r="AE755" s="1" t="str">
        <f>MID(טבלה2[[#This Row],[מספר רכב]],טבלה2[[#This Row],[ספרות בצדדים]]+1,טבלה2[[#This Row],[ספרות באמצע]])</f>
        <v>164</v>
      </c>
      <c r="AF755" s="1" t="str">
        <f>MID(טבלה2[[#This Row],[מספר רכב]],1,טבלה2[[#This Row],[ספרות בצדדים]])</f>
        <v>93</v>
      </c>
      <c r="AG755" s="1" t="str">
        <f>CONCATENATE(טבלה2[[#This Row],[חלק שמאלי]],"-",טבלה2[[#This Row],[אמצע]],"-",טבלה2[[#This Row],[חלק ימני]])</f>
        <v>93-164-65</v>
      </c>
      <c r="AH755">
        <f>IF(טבלה2[[#This Row],[מספר ספרות]]=7,3,2)</f>
        <v>3</v>
      </c>
      <c r="AI755">
        <f>IF(טבלה2[[#This Row],[מספר ספרות]]=7,2,3)</f>
        <v>2</v>
      </c>
    </row>
    <row r="756" spans="17:35" x14ac:dyDescent="0.25">
      <c r="Q756">
        <v>8864660</v>
      </c>
      <c r="R756">
        <v>588</v>
      </c>
      <c r="S756" t="s">
        <v>111</v>
      </c>
      <c r="T756" t="s">
        <v>112</v>
      </c>
      <c r="U756" t="s">
        <v>113</v>
      </c>
      <c r="W756">
        <v>2006</v>
      </c>
      <c r="X756" s="1">
        <f>2025-טבלה2[[#This Row],[שנת יצור]]</f>
        <v>19</v>
      </c>
      <c r="Y756" s="39">
        <v>45382</v>
      </c>
      <c r="Z756" s="39">
        <v>45745</v>
      </c>
      <c r="AA756" t="s">
        <v>116</v>
      </c>
      <c r="AB756" t="s">
        <v>115</v>
      </c>
      <c r="AC756" s="1">
        <f>LEN(טבלה2[[#This Row],[מספר רכב]])</f>
        <v>7</v>
      </c>
      <c r="AD756" s="1" t="str">
        <f>RIGHT(טבלה2[[#This Row],[מספר רכב]],טבלה2[[#This Row],[ספרות בצדדים]])</f>
        <v>60</v>
      </c>
      <c r="AE756" s="1" t="str">
        <f>MID(טבלה2[[#This Row],[מספר רכב]],טבלה2[[#This Row],[ספרות בצדדים]]+1,טבלה2[[#This Row],[ספרות באמצע]])</f>
        <v>646</v>
      </c>
      <c r="AF756" s="1" t="str">
        <f>MID(טבלה2[[#This Row],[מספר רכב]],1,טבלה2[[#This Row],[ספרות בצדדים]])</f>
        <v>88</v>
      </c>
      <c r="AG756" s="1" t="str">
        <f>CONCATENATE(טבלה2[[#This Row],[חלק שמאלי]],"-",טבלה2[[#This Row],[אמצע]],"-",טבלה2[[#This Row],[חלק ימני]])</f>
        <v>88-646-60</v>
      </c>
      <c r="AH756">
        <f>IF(טבלה2[[#This Row],[מספר ספרות]]=7,3,2)</f>
        <v>3</v>
      </c>
      <c r="AI756">
        <f>IF(טבלה2[[#This Row],[מספר ספרות]]=7,2,3)</f>
        <v>2</v>
      </c>
    </row>
    <row r="757" spans="17:35" x14ac:dyDescent="0.25">
      <c r="Q757">
        <v>2501161</v>
      </c>
      <c r="R757">
        <v>413</v>
      </c>
      <c r="S757" t="s">
        <v>123</v>
      </c>
      <c r="T757" t="s">
        <v>179</v>
      </c>
      <c r="U757" t="s">
        <v>158</v>
      </c>
      <c r="W757">
        <v>2007</v>
      </c>
      <c r="X757" s="1">
        <f>2025-טבלה2[[#This Row],[שנת יצור]]</f>
        <v>18</v>
      </c>
      <c r="Y757" s="39">
        <v>45803</v>
      </c>
      <c r="Z757" s="39">
        <v>46172</v>
      </c>
      <c r="AA757" t="s">
        <v>133</v>
      </c>
      <c r="AB757" t="s">
        <v>127</v>
      </c>
      <c r="AC757" s="1">
        <f>LEN(טבלה2[[#This Row],[מספר רכב]])</f>
        <v>7</v>
      </c>
      <c r="AD757" s="1" t="str">
        <f>RIGHT(טבלה2[[#This Row],[מספר רכב]],טבלה2[[#This Row],[ספרות בצדדים]])</f>
        <v>61</v>
      </c>
      <c r="AE757" s="1" t="str">
        <f>MID(טבלה2[[#This Row],[מספר רכב]],טבלה2[[#This Row],[ספרות בצדדים]]+1,טבלה2[[#This Row],[ספרות באמצע]])</f>
        <v>011</v>
      </c>
      <c r="AF757" s="1" t="str">
        <f>MID(טבלה2[[#This Row],[מספר רכב]],1,טבלה2[[#This Row],[ספרות בצדדים]])</f>
        <v>25</v>
      </c>
      <c r="AG757" s="1" t="str">
        <f>CONCATENATE(טבלה2[[#This Row],[חלק שמאלי]],"-",טבלה2[[#This Row],[אמצע]],"-",טבלה2[[#This Row],[חלק ימני]])</f>
        <v>25-011-61</v>
      </c>
      <c r="AH757">
        <f>IF(טבלה2[[#This Row],[מספר ספרות]]=7,3,2)</f>
        <v>3</v>
      </c>
      <c r="AI757">
        <f>IF(טבלה2[[#This Row],[מספר ספרות]]=7,2,3)</f>
        <v>2</v>
      </c>
    </row>
    <row r="758" spans="17:35" x14ac:dyDescent="0.25">
      <c r="Q758">
        <v>6181872</v>
      </c>
      <c r="R758">
        <v>253</v>
      </c>
      <c r="S758" t="s">
        <v>196</v>
      </c>
      <c r="T758" t="s">
        <v>243</v>
      </c>
      <c r="U758" t="s">
        <v>198</v>
      </c>
      <c r="V758">
        <v>15</v>
      </c>
      <c r="W758">
        <v>2010</v>
      </c>
      <c r="X758" s="1">
        <f>2025-טבלה2[[#This Row],[שנת יצור]]</f>
        <v>15</v>
      </c>
      <c r="Y758" s="39">
        <v>45366</v>
      </c>
      <c r="Z758" s="39">
        <v>45722</v>
      </c>
      <c r="AA758" t="s">
        <v>116</v>
      </c>
      <c r="AB758" t="s">
        <v>200</v>
      </c>
      <c r="AC758" s="1">
        <f>LEN(טבלה2[[#This Row],[מספר רכב]])</f>
        <v>7</v>
      </c>
      <c r="AD758" s="1" t="str">
        <f>RIGHT(טבלה2[[#This Row],[מספר רכב]],טבלה2[[#This Row],[ספרות בצדדים]])</f>
        <v>72</v>
      </c>
      <c r="AE758" s="1" t="str">
        <f>MID(טבלה2[[#This Row],[מספר רכב]],טבלה2[[#This Row],[ספרות בצדדים]]+1,טבלה2[[#This Row],[ספרות באמצע]])</f>
        <v>818</v>
      </c>
      <c r="AF758" s="1" t="str">
        <f>MID(טבלה2[[#This Row],[מספר רכב]],1,טבלה2[[#This Row],[ספרות בצדדים]])</f>
        <v>61</v>
      </c>
      <c r="AG758" s="1" t="str">
        <f>CONCATENATE(טבלה2[[#This Row],[חלק שמאלי]],"-",טבלה2[[#This Row],[אמצע]],"-",טבלה2[[#This Row],[חלק ימני]])</f>
        <v>61-818-72</v>
      </c>
      <c r="AH758">
        <f>IF(טבלה2[[#This Row],[מספר ספרות]]=7,3,2)</f>
        <v>3</v>
      </c>
      <c r="AI758">
        <f>IF(טבלה2[[#This Row],[מספר ספרות]]=7,2,3)</f>
        <v>2</v>
      </c>
    </row>
    <row r="759" spans="17:35" x14ac:dyDescent="0.25">
      <c r="Q759">
        <v>6871666</v>
      </c>
      <c r="R759">
        <v>413</v>
      </c>
      <c r="S759" t="s">
        <v>123</v>
      </c>
      <c r="T759" t="s">
        <v>159</v>
      </c>
      <c r="U759" t="s">
        <v>158</v>
      </c>
      <c r="V759">
        <v>15</v>
      </c>
      <c r="W759">
        <v>2008</v>
      </c>
      <c r="X759" s="1">
        <f>2025-טבלה2[[#This Row],[שנת יצור]]</f>
        <v>17</v>
      </c>
      <c r="Y759" s="39">
        <v>45389</v>
      </c>
      <c r="Z759" s="39">
        <v>45746</v>
      </c>
      <c r="AA759" t="s">
        <v>328</v>
      </c>
      <c r="AB759" t="s">
        <v>127</v>
      </c>
      <c r="AC759" s="1">
        <f>LEN(טבלה2[[#This Row],[מספר רכב]])</f>
        <v>7</v>
      </c>
      <c r="AD759" s="1" t="str">
        <f>RIGHT(טבלה2[[#This Row],[מספר רכב]],טבלה2[[#This Row],[ספרות בצדדים]])</f>
        <v>66</v>
      </c>
      <c r="AE759" s="1" t="str">
        <f>MID(טבלה2[[#This Row],[מספר רכב]],טבלה2[[#This Row],[ספרות בצדדים]]+1,טבלה2[[#This Row],[ספרות באמצע]])</f>
        <v>716</v>
      </c>
      <c r="AF759" s="1" t="str">
        <f>MID(טבלה2[[#This Row],[מספר רכב]],1,טבלה2[[#This Row],[ספרות בצדדים]])</f>
        <v>68</v>
      </c>
      <c r="AG759" s="1" t="str">
        <f>CONCATENATE(טבלה2[[#This Row],[חלק שמאלי]],"-",טבלה2[[#This Row],[אמצע]],"-",טבלה2[[#This Row],[חלק ימני]])</f>
        <v>68-716-66</v>
      </c>
      <c r="AH759">
        <f>IF(טבלה2[[#This Row],[מספר ספרות]]=7,3,2)</f>
        <v>3</v>
      </c>
      <c r="AI759">
        <f>IF(טבלה2[[#This Row],[מספר ספרות]]=7,2,3)</f>
        <v>2</v>
      </c>
    </row>
    <row r="760" spans="17:35" x14ac:dyDescent="0.25">
      <c r="Q760">
        <v>5235972</v>
      </c>
      <c r="R760">
        <v>751</v>
      </c>
      <c r="S760" t="s">
        <v>231</v>
      </c>
      <c r="T760" t="s">
        <v>324</v>
      </c>
      <c r="U760" t="s">
        <v>201</v>
      </c>
      <c r="V760">
        <v>15</v>
      </c>
      <c r="W760">
        <v>2011</v>
      </c>
      <c r="X760" s="1">
        <f>2025-טבלה2[[#This Row],[שנת יצור]]</f>
        <v>14</v>
      </c>
      <c r="Y760" s="39">
        <v>45357</v>
      </c>
      <c r="Z760" s="39">
        <v>45745</v>
      </c>
      <c r="AA760" t="s">
        <v>116</v>
      </c>
      <c r="AB760" t="s">
        <v>325</v>
      </c>
      <c r="AC760" s="1">
        <f>LEN(טבלה2[[#This Row],[מספר רכב]])</f>
        <v>7</v>
      </c>
      <c r="AD760" s="1" t="str">
        <f>RIGHT(טבלה2[[#This Row],[מספר רכב]],טבלה2[[#This Row],[ספרות בצדדים]])</f>
        <v>72</v>
      </c>
      <c r="AE760" s="1" t="str">
        <f>MID(טבלה2[[#This Row],[מספר רכב]],טבלה2[[#This Row],[ספרות בצדדים]]+1,טבלה2[[#This Row],[ספרות באמצע]])</f>
        <v>359</v>
      </c>
      <c r="AF760" s="1" t="str">
        <f>MID(טבלה2[[#This Row],[מספר רכב]],1,טבלה2[[#This Row],[ספרות בצדדים]])</f>
        <v>52</v>
      </c>
      <c r="AG760" s="1" t="str">
        <f>CONCATENATE(טבלה2[[#This Row],[חלק שמאלי]],"-",טבלה2[[#This Row],[אמצע]],"-",טבלה2[[#This Row],[חלק ימני]])</f>
        <v>52-359-72</v>
      </c>
      <c r="AH760">
        <f>IF(טבלה2[[#This Row],[מספר ספרות]]=7,3,2)</f>
        <v>3</v>
      </c>
      <c r="AI760">
        <f>IF(טבלה2[[#This Row],[מספר ספרות]]=7,2,3)</f>
        <v>2</v>
      </c>
    </row>
    <row r="761" spans="17:35" x14ac:dyDescent="0.25">
      <c r="Q761">
        <v>6623274</v>
      </c>
      <c r="R761">
        <v>845</v>
      </c>
      <c r="S761" t="s">
        <v>226</v>
      </c>
      <c r="T761" t="s">
        <v>247</v>
      </c>
      <c r="U761" t="s">
        <v>183</v>
      </c>
      <c r="V761">
        <v>15</v>
      </c>
      <c r="W761">
        <v>2011</v>
      </c>
      <c r="X761" s="1">
        <f>2025-טבלה2[[#This Row],[שנת יצור]]</f>
        <v>14</v>
      </c>
      <c r="Y761" s="39">
        <v>45344</v>
      </c>
      <c r="Z761" s="39">
        <v>45724</v>
      </c>
      <c r="AA761" t="s">
        <v>119</v>
      </c>
      <c r="AB761" t="s">
        <v>230</v>
      </c>
      <c r="AC761" s="1">
        <f>LEN(טבלה2[[#This Row],[מספר רכב]])</f>
        <v>7</v>
      </c>
      <c r="AD761" s="1" t="str">
        <f>RIGHT(טבלה2[[#This Row],[מספר רכב]],טבלה2[[#This Row],[ספרות בצדדים]])</f>
        <v>74</v>
      </c>
      <c r="AE761" s="1" t="str">
        <f>MID(טבלה2[[#This Row],[מספר רכב]],טבלה2[[#This Row],[ספרות בצדדים]]+1,טבלה2[[#This Row],[ספרות באמצע]])</f>
        <v>232</v>
      </c>
      <c r="AF761" s="1" t="str">
        <f>MID(טבלה2[[#This Row],[מספר רכב]],1,טבלה2[[#This Row],[ספרות בצדדים]])</f>
        <v>66</v>
      </c>
      <c r="AG761" s="1" t="str">
        <f>CONCATENATE(טבלה2[[#This Row],[חלק שמאלי]],"-",טבלה2[[#This Row],[אמצע]],"-",טבלה2[[#This Row],[חלק ימני]])</f>
        <v>66-232-74</v>
      </c>
      <c r="AH761">
        <f>IF(טבלה2[[#This Row],[מספר ספרות]]=7,3,2)</f>
        <v>3</v>
      </c>
      <c r="AI761">
        <f>IF(טבלה2[[#This Row],[מספר ספרות]]=7,2,3)</f>
        <v>2</v>
      </c>
    </row>
    <row r="762" spans="17:35" x14ac:dyDescent="0.25">
      <c r="Q762">
        <v>6804766</v>
      </c>
      <c r="R762">
        <v>413</v>
      </c>
      <c r="S762" t="s">
        <v>123</v>
      </c>
      <c r="T762" t="s">
        <v>159</v>
      </c>
      <c r="U762" t="s">
        <v>158</v>
      </c>
      <c r="V762">
        <v>15</v>
      </c>
      <c r="W762">
        <v>2008</v>
      </c>
      <c r="X762" s="1">
        <f>2025-טבלה2[[#This Row],[שנת יצור]]</f>
        <v>17</v>
      </c>
      <c r="Y762" s="39">
        <v>45375</v>
      </c>
      <c r="Z762" s="39">
        <v>45728</v>
      </c>
      <c r="AA762" t="s">
        <v>119</v>
      </c>
      <c r="AB762" t="s">
        <v>127</v>
      </c>
      <c r="AC762" s="1">
        <f>LEN(טבלה2[[#This Row],[מספר רכב]])</f>
        <v>7</v>
      </c>
      <c r="AD762" s="1" t="str">
        <f>RIGHT(טבלה2[[#This Row],[מספר רכב]],טבלה2[[#This Row],[ספרות בצדדים]])</f>
        <v>66</v>
      </c>
      <c r="AE762" s="1" t="str">
        <f>MID(טבלה2[[#This Row],[מספר רכב]],טבלה2[[#This Row],[ספרות בצדדים]]+1,טבלה2[[#This Row],[ספרות באמצע]])</f>
        <v>047</v>
      </c>
      <c r="AF762" s="1" t="str">
        <f>MID(טבלה2[[#This Row],[מספר רכב]],1,טבלה2[[#This Row],[ספרות בצדדים]])</f>
        <v>68</v>
      </c>
      <c r="AG762" s="1" t="str">
        <f>CONCATENATE(טבלה2[[#This Row],[חלק שמאלי]],"-",טבלה2[[#This Row],[אמצע]],"-",טבלה2[[#This Row],[חלק ימני]])</f>
        <v>68-047-66</v>
      </c>
      <c r="AH762">
        <f>IF(טבלה2[[#This Row],[מספר ספרות]]=7,3,2)</f>
        <v>3</v>
      </c>
      <c r="AI762">
        <f>IF(טבלה2[[#This Row],[מספר ספרות]]=7,2,3)</f>
        <v>2</v>
      </c>
    </row>
    <row r="763" spans="17:35" x14ac:dyDescent="0.25">
      <c r="Q763">
        <v>6843974</v>
      </c>
      <c r="R763">
        <v>502</v>
      </c>
      <c r="S763" t="s">
        <v>334</v>
      </c>
      <c r="T763" t="s">
        <v>433</v>
      </c>
      <c r="U763" t="s">
        <v>198</v>
      </c>
      <c r="V763">
        <v>14</v>
      </c>
      <c r="W763">
        <v>2011</v>
      </c>
      <c r="X763" s="1">
        <f>2025-טבלה2[[#This Row],[שנת יצור]]</f>
        <v>14</v>
      </c>
      <c r="Y763" s="39">
        <v>45364</v>
      </c>
      <c r="Z763" s="39">
        <v>45737</v>
      </c>
      <c r="AA763" t="s">
        <v>116</v>
      </c>
      <c r="AB763" t="s">
        <v>434</v>
      </c>
      <c r="AC763" s="1">
        <f>LEN(טבלה2[[#This Row],[מספר רכב]])</f>
        <v>7</v>
      </c>
      <c r="AD763" s="1" t="str">
        <f>RIGHT(טבלה2[[#This Row],[מספר רכב]],טבלה2[[#This Row],[ספרות בצדדים]])</f>
        <v>74</v>
      </c>
      <c r="AE763" s="1" t="str">
        <f>MID(טבלה2[[#This Row],[מספר רכב]],טבלה2[[#This Row],[ספרות בצדדים]]+1,טבלה2[[#This Row],[ספרות באמצע]])</f>
        <v>439</v>
      </c>
      <c r="AF763" s="1" t="str">
        <f>MID(טבלה2[[#This Row],[מספר רכב]],1,טבלה2[[#This Row],[ספרות בצדדים]])</f>
        <v>68</v>
      </c>
      <c r="AG763" s="1" t="str">
        <f>CONCATENATE(טבלה2[[#This Row],[חלק שמאלי]],"-",טבלה2[[#This Row],[אמצע]],"-",טבלה2[[#This Row],[חלק ימני]])</f>
        <v>68-439-74</v>
      </c>
      <c r="AH763">
        <f>IF(טבלה2[[#This Row],[מספר ספרות]]=7,3,2)</f>
        <v>3</v>
      </c>
      <c r="AI763">
        <f>IF(טבלה2[[#This Row],[מספר ספרות]]=7,2,3)</f>
        <v>2</v>
      </c>
    </row>
    <row r="764" spans="17:35" x14ac:dyDescent="0.25">
      <c r="Q764">
        <v>2535966</v>
      </c>
      <c r="R764">
        <v>481</v>
      </c>
      <c r="S764" t="s">
        <v>165</v>
      </c>
      <c r="T764" t="s">
        <v>166</v>
      </c>
      <c r="U764" t="s">
        <v>194</v>
      </c>
      <c r="W764">
        <v>2008</v>
      </c>
      <c r="X764" s="1">
        <f>2025-טבלה2[[#This Row],[שנת יצור]]</f>
        <v>17</v>
      </c>
      <c r="Y764" s="39">
        <v>45352</v>
      </c>
      <c r="Z764" s="39">
        <v>45739</v>
      </c>
      <c r="AA764" t="s">
        <v>116</v>
      </c>
      <c r="AB764" t="s">
        <v>168</v>
      </c>
      <c r="AC764" s="1">
        <f>LEN(טבלה2[[#This Row],[מספר רכב]])</f>
        <v>7</v>
      </c>
      <c r="AD764" s="1" t="str">
        <f>RIGHT(טבלה2[[#This Row],[מספר רכב]],טבלה2[[#This Row],[ספרות בצדדים]])</f>
        <v>66</v>
      </c>
      <c r="AE764" s="1" t="str">
        <f>MID(טבלה2[[#This Row],[מספר רכב]],טבלה2[[#This Row],[ספרות בצדדים]]+1,טבלה2[[#This Row],[ספרות באמצע]])</f>
        <v>359</v>
      </c>
      <c r="AF764" s="1" t="str">
        <f>MID(טבלה2[[#This Row],[מספר רכב]],1,טבלה2[[#This Row],[ספרות בצדדים]])</f>
        <v>25</v>
      </c>
      <c r="AG764" s="1" t="str">
        <f>CONCATENATE(טבלה2[[#This Row],[חלק שמאלי]],"-",טבלה2[[#This Row],[אמצע]],"-",טבלה2[[#This Row],[חלק ימני]])</f>
        <v>25-359-66</v>
      </c>
      <c r="AH764">
        <f>IF(טבלה2[[#This Row],[מספר ספרות]]=7,3,2)</f>
        <v>3</v>
      </c>
      <c r="AI764">
        <f>IF(טבלה2[[#This Row],[מספר ספרות]]=7,2,3)</f>
        <v>2</v>
      </c>
    </row>
    <row r="765" spans="17:35" x14ac:dyDescent="0.25">
      <c r="Q765">
        <v>7510468</v>
      </c>
      <c r="R765">
        <v>588</v>
      </c>
      <c r="S765" t="s">
        <v>111</v>
      </c>
      <c r="T765" t="s">
        <v>164</v>
      </c>
      <c r="U765" t="s">
        <v>113</v>
      </c>
      <c r="V765">
        <v>15</v>
      </c>
      <c r="W765">
        <v>2010</v>
      </c>
      <c r="X765" s="1">
        <f>2025-טבלה2[[#This Row],[שנת יצור]]</f>
        <v>15</v>
      </c>
      <c r="Y765" s="39">
        <v>45357</v>
      </c>
      <c r="Z765" s="39">
        <v>45722</v>
      </c>
      <c r="AA765" t="s">
        <v>119</v>
      </c>
      <c r="AB765" t="s">
        <v>117</v>
      </c>
      <c r="AC765" s="1">
        <f>LEN(טבלה2[[#This Row],[מספר רכב]])</f>
        <v>7</v>
      </c>
      <c r="AD765" s="1" t="str">
        <f>RIGHT(טבלה2[[#This Row],[מספר רכב]],טבלה2[[#This Row],[ספרות בצדדים]])</f>
        <v>68</v>
      </c>
      <c r="AE765" s="1" t="str">
        <f>MID(טבלה2[[#This Row],[מספר רכב]],טבלה2[[#This Row],[ספרות בצדדים]]+1,טבלה2[[#This Row],[ספרות באמצע]])</f>
        <v>104</v>
      </c>
      <c r="AF765" s="1" t="str">
        <f>MID(טבלה2[[#This Row],[מספר רכב]],1,טבלה2[[#This Row],[ספרות בצדדים]])</f>
        <v>75</v>
      </c>
      <c r="AG765" s="1" t="str">
        <f>CONCATENATE(טבלה2[[#This Row],[חלק שמאלי]],"-",טבלה2[[#This Row],[אמצע]],"-",טבלה2[[#This Row],[חלק ימני]])</f>
        <v>75-104-68</v>
      </c>
      <c r="AH765">
        <f>IF(טבלה2[[#This Row],[מספר ספרות]]=7,3,2)</f>
        <v>3</v>
      </c>
      <c r="AI765">
        <f>IF(טבלה2[[#This Row],[מספר ספרות]]=7,2,3)</f>
        <v>2</v>
      </c>
    </row>
    <row r="766" spans="17:35" x14ac:dyDescent="0.25">
      <c r="Q766">
        <v>7873970</v>
      </c>
      <c r="R766">
        <v>727</v>
      </c>
      <c r="S766" t="s">
        <v>384</v>
      </c>
      <c r="T766" t="s">
        <v>657</v>
      </c>
      <c r="U766" t="s">
        <v>205</v>
      </c>
      <c r="V766">
        <v>15</v>
      </c>
      <c r="W766">
        <v>2010</v>
      </c>
      <c r="X766" s="1">
        <f>2025-טבלה2[[#This Row],[שנת יצור]]</f>
        <v>15</v>
      </c>
      <c r="Y766" s="39">
        <v>45396</v>
      </c>
      <c r="Z766" s="39">
        <v>45746</v>
      </c>
      <c r="AA766" t="s">
        <v>119</v>
      </c>
      <c r="AB766" t="s">
        <v>386</v>
      </c>
      <c r="AC766" s="1">
        <f>LEN(טבלה2[[#This Row],[מספר רכב]])</f>
        <v>7</v>
      </c>
      <c r="AD766" s="1" t="str">
        <f>RIGHT(טבלה2[[#This Row],[מספר רכב]],טבלה2[[#This Row],[ספרות בצדדים]])</f>
        <v>70</v>
      </c>
      <c r="AE766" s="1" t="str">
        <f>MID(טבלה2[[#This Row],[מספר רכב]],טבלה2[[#This Row],[ספרות בצדדים]]+1,טבלה2[[#This Row],[ספרות באמצע]])</f>
        <v>739</v>
      </c>
      <c r="AF766" s="1" t="str">
        <f>MID(טבלה2[[#This Row],[מספר רכב]],1,טבלה2[[#This Row],[ספרות בצדדים]])</f>
        <v>78</v>
      </c>
      <c r="AG766" s="1" t="str">
        <f>CONCATENATE(טבלה2[[#This Row],[חלק שמאלי]],"-",טבלה2[[#This Row],[אמצע]],"-",טבלה2[[#This Row],[חלק ימני]])</f>
        <v>78-739-70</v>
      </c>
      <c r="AH766">
        <f>IF(טבלה2[[#This Row],[מספר ספרות]]=7,3,2)</f>
        <v>3</v>
      </c>
      <c r="AI766">
        <f>IF(טבלה2[[#This Row],[מספר ספרות]]=7,2,3)</f>
        <v>2</v>
      </c>
    </row>
    <row r="767" spans="17:35" x14ac:dyDescent="0.25">
      <c r="Q767">
        <v>3802970</v>
      </c>
      <c r="R767">
        <v>413</v>
      </c>
      <c r="S767" t="s">
        <v>123</v>
      </c>
      <c r="T767" t="s">
        <v>181</v>
      </c>
      <c r="U767" t="s">
        <v>125</v>
      </c>
      <c r="V767">
        <v>15</v>
      </c>
      <c r="W767">
        <v>2010</v>
      </c>
      <c r="X767" s="1">
        <f>2025-טבלה2[[#This Row],[שנת יצור]]</f>
        <v>15</v>
      </c>
      <c r="Y767" s="39">
        <v>45377</v>
      </c>
      <c r="Z767" s="39">
        <v>45729</v>
      </c>
      <c r="AA767" t="s">
        <v>328</v>
      </c>
      <c r="AB767" t="s">
        <v>127</v>
      </c>
      <c r="AC767" s="1">
        <f>LEN(טבלה2[[#This Row],[מספר רכב]])</f>
        <v>7</v>
      </c>
      <c r="AD767" s="1" t="str">
        <f>RIGHT(טבלה2[[#This Row],[מספר רכב]],טבלה2[[#This Row],[ספרות בצדדים]])</f>
        <v>70</v>
      </c>
      <c r="AE767" s="1" t="str">
        <f>MID(טבלה2[[#This Row],[מספר רכב]],טבלה2[[#This Row],[ספרות בצדדים]]+1,טבלה2[[#This Row],[ספרות באמצע]])</f>
        <v>029</v>
      </c>
      <c r="AF767" s="1" t="str">
        <f>MID(טבלה2[[#This Row],[מספר רכב]],1,טבלה2[[#This Row],[ספרות בצדדים]])</f>
        <v>38</v>
      </c>
      <c r="AG767" s="1" t="str">
        <f>CONCATENATE(טבלה2[[#This Row],[חלק שמאלי]],"-",טבלה2[[#This Row],[אמצע]],"-",טבלה2[[#This Row],[חלק ימני]])</f>
        <v>38-029-70</v>
      </c>
      <c r="AH767">
        <f>IF(טבלה2[[#This Row],[מספר ספרות]]=7,3,2)</f>
        <v>3</v>
      </c>
      <c r="AI767">
        <f>IF(טבלה2[[#This Row],[מספר ספרות]]=7,2,3)</f>
        <v>2</v>
      </c>
    </row>
    <row r="768" spans="17:35" x14ac:dyDescent="0.25">
      <c r="Q768">
        <v>4298870</v>
      </c>
      <c r="R768">
        <v>683</v>
      </c>
      <c r="S768" t="s">
        <v>192</v>
      </c>
      <c r="T768" t="s">
        <v>658</v>
      </c>
      <c r="U768" t="s">
        <v>659</v>
      </c>
      <c r="V768">
        <v>15</v>
      </c>
      <c r="W768">
        <v>2010</v>
      </c>
      <c r="X768" s="1">
        <f>2025-טבלה2[[#This Row],[שנת יצור]]</f>
        <v>15</v>
      </c>
      <c r="Y768" s="39">
        <v>45365</v>
      </c>
      <c r="Z768" s="39">
        <v>45718</v>
      </c>
      <c r="AA768" t="s">
        <v>660</v>
      </c>
      <c r="AB768" t="s">
        <v>195</v>
      </c>
      <c r="AC768" s="1">
        <f>LEN(טבלה2[[#This Row],[מספר רכב]])</f>
        <v>7</v>
      </c>
      <c r="AD768" s="1" t="str">
        <f>RIGHT(טבלה2[[#This Row],[מספר רכב]],טבלה2[[#This Row],[ספרות בצדדים]])</f>
        <v>70</v>
      </c>
      <c r="AE768" s="1" t="str">
        <f>MID(טבלה2[[#This Row],[מספר רכב]],טבלה2[[#This Row],[ספרות בצדדים]]+1,טבלה2[[#This Row],[ספרות באמצע]])</f>
        <v>988</v>
      </c>
      <c r="AF768" s="1" t="str">
        <f>MID(טבלה2[[#This Row],[מספר רכב]],1,טבלה2[[#This Row],[ספרות בצדדים]])</f>
        <v>42</v>
      </c>
      <c r="AG768" s="1" t="str">
        <f>CONCATENATE(טבלה2[[#This Row],[חלק שמאלי]],"-",טבלה2[[#This Row],[אמצע]],"-",טבלה2[[#This Row],[חלק ימני]])</f>
        <v>42-988-70</v>
      </c>
      <c r="AH768">
        <f>IF(טבלה2[[#This Row],[מספר ספרות]]=7,3,2)</f>
        <v>3</v>
      </c>
      <c r="AI768">
        <f>IF(טבלה2[[#This Row],[מספר ספרות]]=7,2,3)</f>
        <v>2</v>
      </c>
    </row>
    <row r="769" spans="17:35" x14ac:dyDescent="0.25">
      <c r="Q769">
        <v>6834666</v>
      </c>
      <c r="R769">
        <v>413</v>
      </c>
      <c r="S769" t="s">
        <v>123</v>
      </c>
      <c r="T769" t="s">
        <v>661</v>
      </c>
      <c r="U769" t="s">
        <v>278</v>
      </c>
      <c r="V769">
        <v>15</v>
      </c>
      <c r="W769">
        <v>2008</v>
      </c>
      <c r="X769" s="1">
        <f>2025-טבלה2[[#This Row],[שנת יצור]]</f>
        <v>17</v>
      </c>
      <c r="Y769" s="39">
        <v>45379</v>
      </c>
      <c r="Z769" s="39">
        <v>45734</v>
      </c>
      <c r="AA769" t="s">
        <v>120</v>
      </c>
      <c r="AB769" t="s">
        <v>319</v>
      </c>
      <c r="AC769" s="1">
        <f>LEN(טבלה2[[#This Row],[מספר רכב]])</f>
        <v>7</v>
      </c>
      <c r="AD769" s="1" t="str">
        <f>RIGHT(טבלה2[[#This Row],[מספר רכב]],טבלה2[[#This Row],[ספרות בצדדים]])</f>
        <v>66</v>
      </c>
      <c r="AE769" s="1" t="str">
        <f>MID(טבלה2[[#This Row],[מספר רכב]],טבלה2[[#This Row],[ספרות בצדדים]]+1,טבלה2[[#This Row],[ספרות באמצע]])</f>
        <v>346</v>
      </c>
      <c r="AF769" s="1" t="str">
        <f>MID(טבלה2[[#This Row],[מספר רכב]],1,טבלה2[[#This Row],[ספרות בצדדים]])</f>
        <v>68</v>
      </c>
      <c r="AG769" s="1" t="str">
        <f>CONCATENATE(טבלה2[[#This Row],[חלק שמאלי]],"-",טבלה2[[#This Row],[אמצע]],"-",טבלה2[[#This Row],[חלק ימני]])</f>
        <v>68-346-66</v>
      </c>
      <c r="AH769">
        <f>IF(טבלה2[[#This Row],[מספר ספרות]]=7,3,2)</f>
        <v>3</v>
      </c>
      <c r="AI769">
        <f>IF(טבלה2[[#This Row],[מספר ספרות]]=7,2,3)</f>
        <v>2</v>
      </c>
    </row>
    <row r="770" spans="17:35" x14ac:dyDescent="0.25">
      <c r="Q770">
        <v>1479963</v>
      </c>
      <c r="R770">
        <v>839</v>
      </c>
      <c r="S770" t="s">
        <v>244</v>
      </c>
      <c r="T770" t="s">
        <v>280</v>
      </c>
      <c r="U770" t="s">
        <v>158</v>
      </c>
      <c r="W770">
        <v>2007</v>
      </c>
      <c r="X770" s="1">
        <f>2025-טבלה2[[#This Row],[שנת יצור]]</f>
        <v>18</v>
      </c>
      <c r="Y770" s="39">
        <v>45425</v>
      </c>
      <c r="Z770" s="39">
        <v>45765</v>
      </c>
      <c r="AA770" t="s">
        <v>119</v>
      </c>
      <c r="AB770" t="s">
        <v>127</v>
      </c>
      <c r="AC770" s="1">
        <f>LEN(טבלה2[[#This Row],[מספר רכב]])</f>
        <v>7</v>
      </c>
      <c r="AD770" s="1" t="str">
        <f>RIGHT(טבלה2[[#This Row],[מספר רכב]],טבלה2[[#This Row],[ספרות בצדדים]])</f>
        <v>63</v>
      </c>
      <c r="AE770" s="1" t="str">
        <f>MID(טבלה2[[#This Row],[מספר רכב]],טבלה2[[#This Row],[ספרות בצדדים]]+1,טבלה2[[#This Row],[ספרות באמצע]])</f>
        <v>799</v>
      </c>
      <c r="AF770" s="1" t="str">
        <f>MID(טבלה2[[#This Row],[מספר רכב]],1,טבלה2[[#This Row],[ספרות בצדדים]])</f>
        <v>14</v>
      </c>
      <c r="AG770" s="1" t="str">
        <f>CONCATENATE(טבלה2[[#This Row],[חלק שמאלי]],"-",טבלה2[[#This Row],[אמצע]],"-",טבלה2[[#This Row],[חלק ימני]])</f>
        <v>14-799-63</v>
      </c>
      <c r="AH770">
        <f>IF(טבלה2[[#This Row],[מספר ספרות]]=7,3,2)</f>
        <v>3</v>
      </c>
      <c r="AI770">
        <f>IF(טבלה2[[#This Row],[מספר ספרות]]=7,2,3)</f>
        <v>2</v>
      </c>
    </row>
    <row r="771" spans="17:35" x14ac:dyDescent="0.25">
      <c r="Q771">
        <v>4472436</v>
      </c>
      <c r="R771">
        <v>413</v>
      </c>
      <c r="S771" t="s">
        <v>123</v>
      </c>
      <c r="T771" t="s">
        <v>138</v>
      </c>
      <c r="U771" t="s">
        <v>125</v>
      </c>
      <c r="W771">
        <v>2002</v>
      </c>
      <c r="X771" s="1">
        <f>2025-טבלה2[[#This Row],[שנת יצור]]</f>
        <v>23</v>
      </c>
      <c r="Y771" s="39">
        <v>45453</v>
      </c>
      <c r="Z771" s="39">
        <v>45609</v>
      </c>
      <c r="AA771" t="s">
        <v>259</v>
      </c>
      <c r="AB771" t="s">
        <v>127</v>
      </c>
      <c r="AC771" s="1">
        <f>LEN(טבלה2[[#This Row],[מספר רכב]])</f>
        <v>7</v>
      </c>
      <c r="AD771" s="1" t="str">
        <f>RIGHT(טבלה2[[#This Row],[מספר רכב]],טבלה2[[#This Row],[ספרות בצדדים]])</f>
        <v>36</v>
      </c>
      <c r="AE771" s="1" t="str">
        <f>MID(טבלה2[[#This Row],[מספר רכב]],טבלה2[[#This Row],[ספרות בצדדים]]+1,טבלה2[[#This Row],[ספרות באמצע]])</f>
        <v>724</v>
      </c>
      <c r="AF771" s="1" t="str">
        <f>MID(טבלה2[[#This Row],[מספר רכב]],1,טבלה2[[#This Row],[ספרות בצדדים]])</f>
        <v>44</v>
      </c>
      <c r="AG771" s="1" t="str">
        <f>CONCATENATE(טבלה2[[#This Row],[חלק שמאלי]],"-",טבלה2[[#This Row],[אמצע]],"-",טבלה2[[#This Row],[חלק ימני]])</f>
        <v>44-724-36</v>
      </c>
      <c r="AH771">
        <f>IF(טבלה2[[#This Row],[מספר ספרות]]=7,3,2)</f>
        <v>3</v>
      </c>
      <c r="AI771">
        <f>IF(טבלה2[[#This Row],[מספר ספרות]]=7,2,3)</f>
        <v>2</v>
      </c>
    </row>
    <row r="772" spans="17:35" x14ac:dyDescent="0.25">
      <c r="Q772">
        <v>5582966</v>
      </c>
      <c r="R772">
        <v>845</v>
      </c>
      <c r="S772" t="s">
        <v>226</v>
      </c>
      <c r="T772" t="s">
        <v>315</v>
      </c>
      <c r="U772" t="s">
        <v>183</v>
      </c>
      <c r="V772">
        <v>15</v>
      </c>
      <c r="W772">
        <v>2009</v>
      </c>
      <c r="X772" s="1">
        <f>2025-טבלה2[[#This Row],[שנת יצור]]</f>
        <v>16</v>
      </c>
      <c r="Y772" s="39">
        <v>45377</v>
      </c>
      <c r="Z772" s="39">
        <v>45744</v>
      </c>
      <c r="AA772" t="s">
        <v>199</v>
      </c>
      <c r="AB772" t="s">
        <v>230</v>
      </c>
      <c r="AC772" s="1">
        <f>LEN(טבלה2[[#This Row],[מספר רכב]])</f>
        <v>7</v>
      </c>
      <c r="AD772" s="1" t="str">
        <f>RIGHT(טבלה2[[#This Row],[מספר רכב]],טבלה2[[#This Row],[ספרות בצדדים]])</f>
        <v>66</v>
      </c>
      <c r="AE772" s="1" t="str">
        <f>MID(טבלה2[[#This Row],[מספר רכב]],טבלה2[[#This Row],[ספרות בצדדים]]+1,טבלה2[[#This Row],[ספרות באמצע]])</f>
        <v>829</v>
      </c>
      <c r="AF772" s="1" t="str">
        <f>MID(טבלה2[[#This Row],[מספר רכב]],1,טבלה2[[#This Row],[ספרות בצדדים]])</f>
        <v>55</v>
      </c>
      <c r="AG772" s="1" t="str">
        <f>CONCATENATE(טבלה2[[#This Row],[חלק שמאלי]],"-",טבלה2[[#This Row],[אמצע]],"-",טבלה2[[#This Row],[חלק ימני]])</f>
        <v>55-829-66</v>
      </c>
      <c r="AH772">
        <f>IF(טבלה2[[#This Row],[מספר ספרות]]=7,3,2)</f>
        <v>3</v>
      </c>
      <c r="AI772">
        <f>IF(טבלה2[[#This Row],[מספר ספרות]]=7,2,3)</f>
        <v>2</v>
      </c>
    </row>
    <row r="773" spans="17:35" x14ac:dyDescent="0.25">
      <c r="Q773">
        <v>6918074</v>
      </c>
      <c r="R773">
        <v>253</v>
      </c>
      <c r="S773" t="s">
        <v>196</v>
      </c>
      <c r="T773" t="s">
        <v>197</v>
      </c>
      <c r="U773" t="s">
        <v>198</v>
      </c>
      <c r="V773">
        <v>15</v>
      </c>
      <c r="W773">
        <v>2011</v>
      </c>
      <c r="X773" s="1">
        <f>2025-טבלה2[[#This Row],[שנת יצור]]</f>
        <v>14</v>
      </c>
      <c r="Y773" s="39">
        <v>45369</v>
      </c>
      <c r="Z773" s="39">
        <v>45743</v>
      </c>
      <c r="AA773" t="s">
        <v>119</v>
      </c>
      <c r="AB773" t="s">
        <v>200</v>
      </c>
      <c r="AC773" s="1">
        <f>LEN(טבלה2[[#This Row],[מספר רכב]])</f>
        <v>7</v>
      </c>
      <c r="AD773" s="1" t="str">
        <f>RIGHT(טבלה2[[#This Row],[מספר רכב]],טבלה2[[#This Row],[ספרות בצדדים]])</f>
        <v>74</v>
      </c>
      <c r="AE773" s="1" t="str">
        <f>MID(טבלה2[[#This Row],[מספר רכב]],טבלה2[[#This Row],[ספרות בצדדים]]+1,טבלה2[[#This Row],[ספרות באמצע]])</f>
        <v>180</v>
      </c>
      <c r="AF773" s="1" t="str">
        <f>MID(טבלה2[[#This Row],[מספר רכב]],1,טבלה2[[#This Row],[ספרות בצדדים]])</f>
        <v>69</v>
      </c>
      <c r="AG773" s="1" t="str">
        <f>CONCATENATE(טבלה2[[#This Row],[חלק שמאלי]],"-",טבלה2[[#This Row],[אמצע]],"-",טבלה2[[#This Row],[חלק ימני]])</f>
        <v>69-180-74</v>
      </c>
      <c r="AH773">
        <f>IF(טבלה2[[#This Row],[מספר ספרות]]=7,3,2)</f>
        <v>3</v>
      </c>
      <c r="AI773">
        <f>IF(טבלה2[[#This Row],[מספר ספרות]]=7,2,3)</f>
        <v>2</v>
      </c>
    </row>
    <row r="774" spans="17:35" x14ac:dyDescent="0.25">
      <c r="Q774">
        <v>6546760</v>
      </c>
      <c r="R774">
        <v>588</v>
      </c>
      <c r="S774" t="s">
        <v>111</v>
      </c>
      <c r="T774" t="s">
        <v>112</v>
      </c>
      <c r="U774" t="s">
        <v>113</v>
      </c>
      <c r="V774">
        <v>15</v>
      </c>
      <c r="W774">
        <v>2008</v>
      </c>
      <c r="X774" s="1">
        <f>2025-טבלה2[[#This Row],[שנת יצור]]</f>
        <v>17</v>
      </c>
      <c r="Y774" s="39">
        <v>45271</v>
      </c>
      <c r="Z774" s="39">
        <v>45635</v>
      </c>
      <c r="AA774" t="s">
        <v>118</v>
      </c>
      <c r="AB774" t="s">
        <v>117</v>
      </c>
      <c r="AC774" s="1">
        <f>LEN(טבלה2[[#This Row],[מספר רכב]])</f>
        <v>7</v>
      </c>
      <c r="AD774" s="1" t="str">
        <f>RIGHT(טבלה2[[#This Row],[מספר רכב]],טבלה2[[#This Row],[ספרות בצדדים]])</f>
        <v>60</v>
      </c>
      <c r="AE774" s="1" t="str">
        <f>MID(טבלה2[[#This Row],[מספר רכב]],טבלה2[[#This Row],[ספרות בצדדים]]+1,טבלה2[[#This Row],[ספרות באמצע]])</f>
        <v>467</v>
      </c>
      <c r="AF774" s="1" t="str">
        <f>MID(טבלה2[[#This Row],[מספר רכב]],1,טבלה2[[#This Row],[ספרות בצדדים]])</f>
        <v>65</v>
      </c>
      <c r="AG774" s="1" t="str">
        <f>CONCATENATE(טבלה2[[#This Row],[חלק שמאלי]],"-",טבלה2[[#This Row],[אמצע]],"-",טבלה2[[#This Row],[חלק ימני]])</f>
        <v>65-467-60</v>
      </c>
      <c r="AH774">
        <f>IF(טבלה2[[#This Row],[מספר ספרות]]=7,3,2)</f>
        <v>3</v>
      </c>
      <c r="AI774">
        <f>IF(טבלה2[[#This Row],[מספר ספרות]]=7,2,3)</f>
        <v>2</v>
      </c>
    </row>
    <row r="775" spans="17:35" x14ac:dyDescent="0.25">
      <c r="Q775">
        <v>6949474</v>
      </c>
      <c r="R775">
        <v>253</v>
      </c>
      <c r="S775" t="s">
        <v>196</v>
      </c>
      <c r="T775" t="s">
        <v>243</v>
      </c>
      <c r="U775" t="s">
        <v>198</v>
      </c>
      <c r="V775">
        <v>15</v>
      </c>
      <c r="W775">
        <v>2011</v>
      </c>
      <c r="X775" s="1">
        <f>2025-טבלה2[[#This Row],[שנת יצור]]</f>
        <v>14</v>
      </c>
      <c r="Y775" s="39">
        <v>45376</v>
      </c>
      <c r="Z775" s="39">
        <v>45746</v>
      </c>
      <c r="AA775" t="s">
        <v>119</v>
      </c>
      <c r="AB775" t="s">
        <v>200</v>
      </c>
      <c r="AC775" s="1">
        <f>LEN(טבלה2[[#This Row],[מספר רכב]])</f>
        <v>7</v>
      </c>
      <c r="AD775" s="1" t="str">
        <f>RIGHT(טבלה2[[#This Row],[מספר רכב]],טבלה2[[#This Row],[ספרות בצדדים]])</f>
        <v>74</v>
      </c>
      <c r="AE775" s="1" t="str">
        <f>MID(טבלה2[[#This Row],[מספר רכב]],טבלה2[[#This Row],[ספרות בצדדים]]+1,טבלה2[[#This Row],[ספרות באמצע]])</f>
        <v>494</v>
      </c>
      <c r="AF775" s="1" t="str">
        <f>MID(טבלה2[[#This Row],[מספר רכב]],1,טבלה2[[#This Row],[ספרות בצדדים]])</f>
        <v>69</v>
      </c>
      <c r="AG775" s="1" t="str">
        <f>CONCATENATE(טבלה2[[#This Row],[חלק שמאלי]],"-",טבלה2[[#This Row],[אמצע]],"-",טבלה2[[#This Row],[חלק ימני]])</f>
        <v>69-494-74</v>
      </c>
      <c r="AH775">
        <f>IF(טבלה2[[#This Row],[מספר ספרות]]=7,3,2)</f>
        <v>3</v>
      </c>
      <c r="AI775">
        <f>IF(טבלה2[[#This Row],[מספר ספרות]]=7,2,3)</f>
        <v>2</v>
      </c>
    </row>
    <row r="776" spans="17:35" x14ac:dyDescent="0.25">
      <c r="Q776">
        <v>65374003</v>
      </c>
      <c r="R776">
        <v>743</v>
      </c>
      <c r="S776" t="s">
        <v>336</v>
      </c>
      <c r="T776" t="s">
        <v>662</v>
      </c>
      <c r="U776" t="s">
        <v>113</v>
      </c>
      <c r="V776">
        <v>13</v>
      </c>
      <c r="W776">
        <v>2024</v>
      </c>
      <c r="X776" s="1">
        <f>2025-טבלה2[[#This Row],[שנת יצור]]</f>
        <v>1</v>
      </c>
      <c r="Y776" s="39">
        <v>45435</v>
      </c>
      <c r="Z776" s="39">
        <v>46164</v>
      </c>
      <c r="AA776" t="s">
        <v>119</v>
      </c>
      <c r="AB776">
        <v>2008</v>
      </c>
      <c r="AC776" s="1">
        <f>LEN(טבלה2[[#This Row],[מספר רכב]])</f>
        <v>8</v>
      </c>
      <c r="AD776" s="1" t="str">
        <f>RIGHT(טבלה2[[#This Row],[מספר רכב]],טבלה2[[#This Row],[ספרות בצדדים]])</f>
        <v>003</v>
      </c>
      <c r="AE776" s="1" t="str">
        <f>MID(טבלה2[[#This Row],[מספר רכב]],טבלה2[[#This Row],[ספרות בצדדים]]+1,טבלה2[[#This Row],[ספרות באמצע]])</f>
        <v>74</v>
      </c>
      <c r="AF776" s="1" t="str">
        <f>MID(טבלה2[[#This Row],[מספר רכב]],1,טבלה2[[#This Row],[ספרות בצדדים]])</f>
        <v>653</v>
      </c>
      <c r="AG776" s="1" t="str">
        <f>CONCATENATE(טבלה2[[#This Row],[חלק שמאלי]],"-",טבלה2[[#This Row],[אמצע]],"-",טבלה2[[#This Row],[חלק ימני]])</f>
        <v>653-74-003</v>
      </c>
      <c r="AH776">
        <f>IF(טבלה2[[#This Row],[מספר ספרות]]=7,3,2)</f>
        <v>2</v>
      </c>
      <c r="AI776">
        <f>IF(טבלה2[[#This Row],[מספר ספרות]]=7,2,3)</f>
        <v>3</v>
      </c>
    </row>
    <row r="777" spans="17:35" x14ac:dyDescent="0.25">
      <c r="Q777">
        <v>66248103</v>
      </c>
      <c r="R777">
        <v>650</v>
      </c>
      <c r="S777" t="s">
        <v>436</v>
      </c>
      <c r="T777" t="s">
        <v>663</v>
      </c>
      <c r="U777" t="s">
        <v>177</v>
      </c>
      <c r="V777">
        <v>15</v>
      </c>
      <c r="W777">
        <v>2024</v>
      </c>
      <c r="X777" s="1">
        <f>2025-טבלה2[[#This Row],[שנת יצור]]</f>
        <v>1</v>
      </c>
      <c r="Y777" s="39">
        <v>45433</v>
      </c>
      <c r="Z777" s="39">
        <v>46162</v>
      </c>
      <c r="AA777" t="s">
        <v>289</v>
      </c>
      <c r="AB777" t="s">
        <v>664</v>
      </c>
      <c r="AC777" s="1">
        <f>LEN(טבלה2[[#This Row],[מספר רכב]])</f>
        <v>8</v>
      </c>
      <c r="AD777" s="1" t="str">
        <f>RIGHT(טבלה2[[#This Row],[מספר רכב]],טבלה2[[#This Row],[ספרות בצדדים]])</f>
        <v>103</v>
      </c>
      <c r="AE777" s="1" t="str">
        <f>MID(טבלה2[[#This Row],[מספר רכב]],טבלה2[[#This Row],[ספרות בצדדים]]+1,טבלה2[[#This Row],[ספרות באמצע]])</f>
        <v>48</v>
      </c>
      <c r="AF777" s="1" t="str">
        <f>MID(טבלה2[[#This Row],[מספר רכב]],1,טבלה2[[#This Row],[ספרות בצדדים]])</f>
        <v>662</v>
      </c>
      <c r="AG777" s="1" t="str">
        <f>CONCATENATE(טבלה2[[#This Row],[חלק שמאלי]],"-",טבלה2[[#This Row],[אמצע]],"-",טבלה2[[#This Row],[חלק ימני]])</f>
        <v>662-48-103</v>
      </c>
      <c r="AH777">
        <f>IF(טבלה2[[#This Row],[מספר ספרות]]=7,3,2)</f>
        <v>2</v>
      </c>
      <c r="AI777">
        <f>IF(טבלה2[[#This Row],[מספר ספרות]]=7,2,3)</f>
        <v>3</v>
      </c>
    </row>
    <row r="778" spans="17:35" x14ac:dyDescent="0.25">
      <c r="Q778">
        <v>66246703</v>
      </c>
      <c r="R778">
        <v>542</v>
      </c>
      <c r="S778" t="s">
        <v>665</v>
      </c>
      <c r="T778" t="s">
        <v>666</v>
      </c>
      <c r="U778" t="s">
        <v>177</v>
      </c>
      <c r="V778">
        <v>15</v>
      </c>
      <c r="W778">
        <v>2024</v>
      </c>
      <c r="X778" s="1">
        <f>2025-טבלה2[[#This Row],[שנת יצור]]</f>
        <v>1</v>
      </c>
      <c r="Y778" s="39">
        <v>45431</v>
      </c>
      <c r="Z778" s="39">
        <v>46160</v>
      </c>
      <c r="AA778" t="s">
        <v>116</v>
      </c>
      <c r="AB778" t="s">
        <v>667</v>
      </c>
      <c r="AC778" s="1">
        <f>LEN(טבלה2[[#This Row],[מספר רכב]])</f>
        <v>8</v>
      </c>
      <c r="AD778" s="1" t="str">
        <f>RIGHT(טבלה2[[#This Row],[מספר רכב]],טבלה2[[#This Row],[ספרות בצדדים]])</f>
        <v>703</v>
      </c>
      <c r="AE778" s="1" t="str">
        <f>MID(טבלה2[[#This Row],[מספר רכב]],טבלה2[[#This Row],[ספרות בצדדים]]+1,טבלה2[[#This Row],[ספרות באמצע]])</f>
        <v>46</v>
      </c>
      <c r="AF778" s="1" t="str">
        <f>MID(טבלה2[[#This Row],[מספר רכב]],1,טבלה2[[#This Row],[ספרות בצדדים]])</f>
        <v>662</v>
      </c>
      <c r="AG778" s="1" t="str">
        <f>CONCATENATE(טבלה2[[#This Row],[חלק שמאלי]],"-",טבלה2[[#This Row],[אמצע]],"-",טבלה2[[#This Row],[חלק ימני]])</f>
        <v>662-46-703</v>
      </c>
      <c r="AH778">
        <f>IF(טבלה2[[#This Row],[מספר ספרות]]=7,3,2)</f>
        <v>2</v>
      </c>
      <c r="AI778">
        <f>IF(טבלה2[[#This Row],[מספר ספרות]]=7,2,3)</f>
        <v>3</v>
      </c>
    </row>
    <row r="779" spans="17:35" x14ac:dyDescent="0.25">
      <c r="Q779">
        <v>7249073</v>
      </c>
      <c r="R779">
        <v>727</v>
      </c>
      <c r="S779" t="s">
        <v>384</v>
      </c>
      <c r="T779" t="s">
        <v>385</v>
      </c>
      <c r="U779" t="s">
        <v>205</v>
      </c>
      <c r="V779">
        <v>14</v>
      </c>
      <c r="W779">
        <v>2011</v>
      </c>
      <c r="X779" s="1">
        <f>2025-טבלה2[[#This Row],[שנת יצור]]</f>
        <v>14</v>
      </c>
      <c r="Y779" s="39">
        <v>45643</v>
      </c>
      <c r="Z779" s="39">
        <v>45912</v>
      </c>
      <c r="AA779" t="s">
        <v>119</v>
      </c>
      <c r="AB779" t="s">
        <v>386</v>
      </c>
      <c r="AC779" s="1">
        <f>LEN(טבלה2[[#This Row],[מספר רכב]])</f>
        <v>7</v>
      </c>
      <c r="AD779" s="1" t="str">
        <f>RIGHT(טבלה2[[#This Row],[מספר רכב]],טבלה2[[#This Row],[ספרות בצדדים]])</f>
        <v>73</v>
      </c>
      <c r="AE779" s="1" t="str">
        <f>MID(טבלה2[[#This Row],[מספר רכב]],טבלה2[[#This Row],[ספרות בצדדים]]+1,טבלה2[[#This Row],[ספרות באמצע]])</f>
        <v>490</v>
      </c>
      <c r="AF779" s="1" t="str">
        <f>MID(טבלה2[[#This Row],[מספר רכב]],1,טבלה2[[#This Row],[ספרות בצדדים]])</f>
        <v>72</v>
      </c>
      <c r="AG779" s="1" t="str">
        <f>CONCATENATE(טבלה2[[#This Row],[חלק שמאלי]],"-",טבלה2[[#This Row],[אמצע]],"-",טבלה2[[#This Row],[חלק ימני]])</f>
        <v>72-490-73</v>
      </c>
      <c r="AH779">
        <f>IF(טבלה2[[#This Row],[מספר ספרות]]=7,3,2)</f>
        <v>3</v>
      </c>
      <c r="AI779">
        <f>IF(טבלה2[[#This Row],[מספר ספרות]]=7,2,3)</f>
        <v>2</v>
      </c>
    </row>
    <row r="780" spans="17:35" x14ac:dyDescent="0.25">
      <c r="Q780">
        <v>7672163</v>
      </c>
      <c r="R780">
        <v>413</v>
      </c>
      <c r="S780" t="s">
        <v>123</v>
      </c>
      <c r="T780" t="s">
        <v>159</v>
      </c>
      <c r="U780" t="s">
        <v>158</v>
      </c>
      <c r="V780">
        <v>15</v>
      </c>
      <c r="W780">
        <v>2008</v>
      </c>
      <c r="X780" s="1">
        <f>2025-טבלה2[[#This Row],[שנת יצור]]</f>
        <v>17</v>
      </c>
      <c r="Y780" s="39">
        <v>45501</v>
      </c>
      <c r="Z780" s="39">
        <v>45853</v>
      </c>
      <c r="AA780" t="s">
        <v>119</v>
      </c>
      <c r="AB780" t="s">
        <v>127</v>
      </c>
      <c r="AC780" s="1">
        <f>LEN(טבלה2[[#This Row],[מספר רכב]])</f>
        <v>7</v>
      </c>
      <c r="AD780" s="1" t="str">
        <f>RIGHT(טבלה2[[#This Row],[מספר רכב]],טבלה2[[#This Row],[ספרות בצדדים]])</f>
        <v>63</v>
      </c>
      <c r="AE780" s="1" t="str">
        <f>MID(טבלה2[[#This Row],[מספר רכב]],טבלה2[[#This Row],[ספרות בצדדים]]+1,טבלה2[[#This Row],[ספרות באמצע]])</f>
        <v>721</v>
      </c>
      <c r="AF780" s="1" t="str">
        <f>MID(טבלה2[[#This Row],[מספר רכב]],1,טבלה2[[#This Row],[ספרות בצדדים]])</f>
        <v>76</v>
      </c>
      <c r="AG780" s="1" t="str">
        <f>CONCATENATE(טבלה2[[#This Row],[חלק שמאלי]],"-",טבלה2[[#This Row],[אמצע]],"-",טבלה2[[#This Row],[חלק ימני]])</f>
        <v>76-721-63</v>
      </c>
      <c r="AH780">
        <f>IF(טבלה2[[#This Row],[מספר ספרות]]=7,3,2)</f>
        <v>3</v>
      </c>
      <c r="AI780">
        <f>IF(טבלה2[[#This Row],[מספר ספרות]]=7,2,3)</f>
        <v>2</v>
      </c>
    </row>
    <row r="781" spans="17:35" x14ac:dyDescent="0.25">
      <c r="Q781">
        <v>1779065</v>
      </c>
      <c r="R781">
        <v>312</v>
      </c>
      <c r="S781" t="s">
        <v>153</v>
      </c>
      <c r="T781" t="s">
        <v>320</v>
      </c>
      <c r="U781" t="s">
        <v>121</v>
      </c>
      <c r="V781">
        <v>15</v>
      </c>
      <c r="W781">
        <v>2008</v>
      </c>
      <c r="X781" s="1">
        <f>2025-טבלה2[[#This Row],[שנת יצור]]</f>
        <v>17</v>
      </c>
      <c r="Y781" s="39">
        <v>45700</v>
      </c>
      <c r="Z781" s="39">
        <v>46048</v>
      </c>
      <c r="AA781" t="s">
        <v>156</v>
      </c>
      <c r="AB781" t="s">
        <v>225</v>
      </c>
      <c r="AC781" s="1">
        <f>LEN(טבלה2[[#This Row],[מספר רכב]])</f>
        <v>7</v>
      </c>
      <c r="AD781" s="1" t="str">
        <f>RIGHT(טבלה2[[#This Row],[מספר רכב]],טבלה2[[#This Row],[ספרות בצדדים]])</f>
        <v>65</v>
      </c>
      <c r="AE781" s="1" t="str">
        <f>MID(טבלה2[[#This Row],[מספר רכב]],טבלה2[[#This Row],[ספרות בצדדים]]+1,טבלה2[[#This Row],[ספרות באמצע]])</f>
        <v>790</v>
      </c>
      <c r="AF781" s="1" t="str">
        <f>MID(טבלה2[[#This Row],[מספר רכב]],1,טבלה2[[#This Row],[ספרות בצדדים]])</f>
        <v>17</v>
      </c>
      <c r="AG781" s="1" t="str">
        <f>CONCATENATE(טבלה2[[#This Row],[חלק שמאלי]],"-",טבלה2[[#This Row],[אמצע]],"-",טבלה2[[#This Row],[חלק ימני]])</f>
        <v>17-790-65</v>
      </c>
      <c r="AH781">
        <f>IF(טבלה2[[#This Row],[מספר ספרות]]=7,3,2)</f>
        <v>3</v>
      </c>
      <c r="AI781">
        <f>IF(טבלה2[[#This Row],[מספר ספרות]]=7,2,3)</f>
        <v>2</v>
      </c>
    </row>
    <row r="782" spans="17:35" x14ac:dyDescent="0.25">
      <c r="Q782">
        <v>2631863</v>
      </c>
      <c r="R782">
        <v>189</v>
      </c>
      <c r="S782" t="s">
        <v>160</v>
      </c>
      <c r="T782" t="s">
        <v>668</v>
      </c>
      <c r="U782" t="s">
        <v>294</v>
      </c>
      <c r="V782">
        <v>15</v>
      </c>
      <c r="W782">
        <v>2007</v>
      </c>
      <c r="X782" s="1">
        <f>2025-טבלה2[[#This Row],[שנת יצור]]</f>
        <v>18</v>
      </c>
      <c r="Y782" s="39">
        <v>45727</v>
      </c>
      <c r="Z782" s="39">
        <v>45878</v>
      </c>
      <c r="AA782" t="s">
        <v>119</v>
      </c>
      <c r="AB782" t="s">
        <v>163</v>
      </c>
      <c r="AC782" s="1">
        <f>LEN(טבלה2[[#This Row],[מספר רכב]])</f>
        <v>7</v>
      </c>
      <c r="AD782" s="1" t="str">
        <f>RIGHT(טבלה2[[#This Row],[מספר רכב]],טבלה2[[#This Row],[ספרות בצדדים]])</f>
        <v>63</v>
      </c>
      <c r="AE782" s="1" t="str">
        <f>MID(טבלה2[[#This Row],[מספר רכב]],טבלה2[[#This Row],[ספרות בצדדים]]+1,טבלה2[[#This Row],[ספרות באמצע]])</f>
        <v>318</v>
      </c>
      <c r="AF782" s="1" t="str">
        <f>MID(טבלה2[[#This Row],[מספר רכב]],1,טבלה2[[#This Row],[ספרות בצדדים]])</f>
        <v>26</v>
      </c>
      <c r="AG782" s="1" t="str">
        <f>CONCATENATE(טבלה2[[#This Row],[חלק שמאלי]],"-",טבלה2[[#This Row],[אמצע]],"-",טבלה2[[#This Row],[חלק ימני]])</f>
        <v>26-318-63</v>
      </c>
      <c r="AH782">
        <f>IF(טבלה2[[#This Row],[מספר ספרות]]=7,3,2)</f>
        <v>3</v>
      </c>
      <c r="AI782">
        <f>IF(טבלה2[[#This Row],[מספר ספרות]]=7,2,3)</f>
        <v>2</v>
      </c>
    </row>
    <row r="783" spans="17:35" x14ac:dyDescent="0.25">
      <c r="Q783">
        <v>4527975</v>
      </c>
      <c r="R783">
        <v>588</v>
      </c>
      <c r="S783" t="s">
        <v>111</v>
      </c>
      <c r="T783" t="s">
        <v>186</v>
      </c>
      <c r="U783" t="s">
        <v>113</v>
      </c>
      <c r="V783">
        <v>15</v>
      </c>
      <c r="W783">
        <v>2012</v>
      </c>
      <c r="X783" s="1">
        <f>2025-טבלה2[[#This Row],[שנת יצור]]</f>
        <v>13</v>
      </c>
      <c r="Y783" s="39">
        <v>45727</v>
      </c>
      <c r="Z783" s="39">
        <v>46068</v>
      </c>
      <c r="AA783" t="s">
        <v>233</v>
      </c>
      <c r="AB783" t="s">
        <v>117</v>
      </c>
      <c r="AC783" s="1">
        <f>LEN(טבלה2[[#This Row],[מספר רכב]])</f>
        <v>7</v>
      </c>
      <c r="AD783" s="1" t="str">
        <f>RIGHT(טבלה2[[#This Row],[מספר רכב]],טבלה2[[#This Row],[ספרות בצדדים]])</f>
        <v>75</v>
      </c>
      <c r="AE783" s="1" t="str">
        <f>MID(טבלה2[[#This Row],[מספר רכב]],טבלה2[[#This Row],[ספרות בצדדים]]+1,טבלה2[[#This Row],[ספרות באמצע]])</f>
        <v>279</v>
      </c>
      <c r="AF783" s="1" t="str">
        <f>MID(טבלה2[[#This Row],[מספר רכב]],1,טבלה2[[#This Row],[ספרות בצדדים]])</f>
        <v>45</v>
      </c>
      <c r="AG783" s="1" t="str">
        <f>CONCATENATE(טבלה2[[#This Row],[חלק שמאלי]],"-",טבלה2[[#This Row],[אמצע]],"-",טבלה2[[#This Row],[חלק ימני]])</f>
        <v>45-279-75</v>
      </c>
      <c r="AH783">
        <f>IF(טבלה2[[#This Row],[מספר ספרות]]=7,3,2)</f>
        <v>3</v>
      </c>
      <c r="AI783">
        <f>IF(טבלה2[[#This Row],[מספר ספרות]]=7,2,3)</f>
        <v>2</v>
      </c>
    </row>
    <row r="784" spans="17:35" x14ac:dyDescent="0.25">
      <c r="Q784">
        <v>3812013</v>
      </c>
      <c r="R784">
        <v>588</v>
      </c>
      <c r="S784" t="s">
        <v>111</v>
      </c>
      <c r="T784" t="s">
        <v>112</v>
      </c>
      <c r="U784" t="s">
        <v>113</v>
      </c>
      <c r="W784">
        <v>2006</v>
      </c>
      <c r="X784" s="1">
        <f>2025-טבלה2[[#This Row],[שנת יצור]]</f>
        <v>19</v>
      </c>
      <c r="Y784" s="39">
        <v>45730</v>
      </c>
      <c r="Z784" s="39">
        <v>46012</v>
      </c>
      <c r="AA784" t="s">
        <v>119</v>
      </c>
      <c r="AB784" t="s">
        <v>115</v>
      </c>
      <c r="AC784" s="1">
        <f>LEN(טבלה2[[#This Row],[מספר רכב]])</f>
        <v>7</v>
      </c>
      <c r="AD784" s="1" t="str">
        <f>RIGHT(טבלה2[[#This Row],[מספר רכב]],טבלה2[[#This Row],[ספרות בצדדים]])</f>
        <v>13</v>
      </c>
      <c r="AE784" s="1" t="str">
        <f>MID(טבלה2[[#This Row],[מספר רכב]],טבלה2[[#This Row],[ספרות בצדדים]]+1,טבלה2[[#This Row],[ספרות באמצע]])</f>
        <v>120</v>
      </c>
      <c r="AF784" s="1" t="str">
        <f>MID(טבלה2[[#This Row],[מספר רכב]],1,טבלה2[[#This Row],[ספרות בצדדים]])</f>
        <v>38</v>
      </c>
      <c r="AG784" s="1" t="str">
        <f>CONCATENATE(טבלה2[[#This Row],[חלק שמאלי]],"-",טבלה2[[#This Row],[אמצע]],"-",טבלה2[[#This Row],[חלק ימני]])</f>
        <v>38-120-13</v>
      </c>
      <c r="AH784">
        <f>IF(טבלה2[[#This Row],[מספר ספרות]]=7,3,2)</f>
        <v>3</v>
      </c>
      <c r="AI784">
        <f>IF(טבלה2[[#This Row],[מספר ספרות]]=7,2,3)</f>
        <v>2</v>
      </c>
    </row>
    <row r="785" spans="17:35" x14ac:dyDescent="0.25">
      <c r="Q785">
        <v>1398368</v>
      </c>
      <c r="R785">
        <v>869</v>
      </c>
      <c r="S785" t="s">
        <v>269</v>
      </c>
      <c r="T785" t="s">
        <v>669</v>
      </c>
      <c r="U785" t="s">
        <v>283</v>
      </c>
      <c r="V785">
        <v>15</v>
      </c>
      <c r="W785">
        <v>2009</v>
      </c>
      <c r="X785" s="1">
        <f>2025-טבלה2[[#This Row],[שנת יצור]]</f>
        <v>16</v>
      </c>
      <c r="Y785" s="39">
        <v>45351</v>
      </c>
      <c r="Z785" s="39">
        <v>45470</v>
      </c>
      <c r="AA785" t="s">
        <v>156</v>
      </c>
      <c r="AB785" t="s">
        <v>670</v>
      </c>
      <c r="AC785" s="1">
        <f>LEN(טבלה2[[#This Row],[מספר רכב]])</f>
        <v>7</v>
      </c>
      <c r="AD785" s="1" t="str">
        <f>RIGHT(טבלה2[[#This Row],[מספר רכב]],טבלה2[[#This Row],[ספרות בצדדים]])</f>
        <v>68</v>
      </c>
      <c r="AE785" s="1" t="str">
        <f>MID(טבלה2[[#This Row],[מספר רכב]],טבלה2[[#This Row],[ספרות בצדדים]]+1,טבלה2[[#This Row],[ספרות באמצע]])</f>
        <v>983</v>
      </c>
      <c r="AF785" s="1" t="str">
        <f>MID(טבלה2[[#This Row],[מספר רכב]],1,טבלה2[[#This Row],[ספרות בצדדים]])</f>
        <v>13</v>
      </c>
      <c r="AG785" s="1" t="str">
        <f>CONCATENATE(טבלה2[[#This Row],[חלק שמאלי]],"-",טבלה2[[#This Row],[אמצע]],"-",טבלה2[[#This Row],[חלק ימני]])</f>
        <v>13-983-68</v>
      </c>
      <c r="AH785">
        <f>IF(טבלה2[[#This Row],[מספר ספרות]]=7,3,2)</f>
        <v>3</v>
      </c>
      <c r="AI785">
        <f>IF(טבלה2[[#This Row],[מספר ספרות]]=7,2,3)</f>
        <v>2</v>
      </c>
    </row>
    <row r="786" spans="17:35" x14ac:dyDescent="0.25">
      <c r="Q786">
        <v>4536963</v>
      </c>
      <c r="R786">
        <v>734</v>
      </c>
      <c r="S786" t="s">
        <v>139</v>
      </c>
      <c r="T786" t="s">
        <v>207</v>
      </c>
      <c r="U786" t="s">
        <v>208</v>
      </c>
      <c r="W786">
        <v>2008</v>
      </c>
      <c r="X786" s="1">
        <f>2025-טבלה2[[#This Row],[שנת יצור]]</f>
        <v>17</v>
      </c>
      <c r="Y786" s="39">
        <v>45796</v>
      </c>
      <c r="Z786" s="39">
        <v>46161</v>
      </c>
      <c r="AA786" t="s">
        <v>116</v>
      </c>
      <c r="AB786" t="s">
        <v>141</v>
      </c>
      <c r="AC786" s="1">
        <f>LEN(טבלה2[[#This Row],[מספר רכב]])</f>
        <v>7</v>
      </c>
      <c r="AD786" s="1" t="str">
        <f>RIGHT(טבלה2[[#This Row],[מספר רכב]],טבלה2[[#This Row],[ספרות בצדדים]])</f>
        <v>63</v>
      </c>
      <c r="AE786" s="1" t="str">
        <f>MID(טבלה2[[#This Row],[מספר רכב]],טבלה2[[#This Row],[ספרות בצדדים]]+1,טבלה2[[#This Row],[ספרות באמצע]])</f>
        <v>369</v>
      </c>
      <c r="AF786" s="1" t="str">
        <f>MID(טבלה2[[#This Row],[מספר רכב]],1,טבלה2[[#This Row],[ספרות בצדדים]])</f>
        <v>45</v>
      </c>
      <c r="AG786" s="1" t="str">
        <f>CONCATENATE(טבלה2[[#This Row],[חלק שמאלי]],"-",טבלה2[[#This Row],[אמצע]],"-",טבלה2[[#This Row],[חלק ימני]])</f>
        <v>45-369-63</v>
      </c>
      <c r="AH786">
        <f>IF(טבלה2[[#This Row],[מספר ספרות]]=7,3,2)</f>
        <v>3</v>
      </c>
      <c r="AI786">
        <f>IF(טבלה2[[#This Row],[מספר ספרות]]=7,2,3)</f>
        <v>2</v>
      </c>
    </row>
    <row r="787" spans="17:35" x14ac:dyDescent="0.25">
      <c r="Q787">
        <v>5867366</v>
      </c>
      <c r="R787">
        <v>502</v>
      </c>
      <c r="S787" t="s">
        <v>334</v>
      </c>
      <c r="T787" t="s">
        <v>671</v>
      </c>
      <c r="U787" t="s">
        <v>183</v>
      </c>
      <c r="V787">
        <v>15</v>
      </c>
      <c r="W787">
        <v>2009</v>
      </c>
      <c r="X787" s="1">
        <f>2025-טבלה2[[#This Row],[שנת יצור]]</f>
        <v>16</v>
      </c>
      <c r="Y787" s="39">
        <v>45485</v>
      </c>
      <c r="Z787" s="39">
        <v>45809</v>
      </c>
      <c r="AA787" t="s">
        <v>119</v>
      </c>
      <c r="AB787" t="s">
        <v>434</v>
      </c>
      <c r="AC787" s="1">
        <f>LEN(טבלה2[[#This Row],[מספר רכב]])</f>
        <v>7</v>
      </c>
      <c r="AD787" s="1" t="str">
        <f>RIGHT(טבלה2[[#This Row],[מספר רכב]],טבלה2[[#This Row],[ספרות בצדדים]])</f>
        <v>66</v>
      </c>
      <c r="AE787" s="1" t="str">
        <f>MID(טבלה2[[#This Row],[מספר רכב]],טבלה2[[#This Row],[ספרות בצדדים]]+1,טבלה2[[#This Row],[ספרות באמצע]])</f>
        <v>673</v>
      </c>
      <c r="AF787" s="1" t="str">
        <f>MID(טבלה2[[#This Row],[מספר רכב]],1,טבלה2[[#This Row],[ספרות בצדדים]])</f>
        <v>58</v>
      </c>
      <c r="AG787" s="1" t="str">
        <f>CONCATENATE(טבלה2[[#This Row],[חלק שמאלי]],"-",טבלה2[[#This Row],[אמצע]],"-",טבלה2[[#This Row],[חלק ימני]])</f>
        <v>58-673-66</v>
      </c>
      <c r="AH787">
        <f>IF(טבלה2[[#This Row],[מספר ספרות]]=7,3,2)</f>
        <v>3</v>
      </c>
      <c r="AI787">
        <f>IF(טבלה2[[#This Row],[מספר ספרות]]=7,2,3)</f>
        <v>2</v>
      </c>
    </row>
    <row r="788" spans="17:35" x14ac:dyDescent="0.25">
      <c r="Q788">
        <v>3698413</v>
      </c>
      <c r="R788">
        <v>734</v>
      </c>
      <c r="S788" t="s">
        <v>139</v>
      </c>
      <c r="T788" t="s">
        <v>207</v>
      </c>
      <c r="U788" t="s">
        <v>208</v>
      </c>
      <c r="W788">
        <v>2006</v>
      </c>
      <c r="X788" s="1">
        <f>2025-טבלה2[[#This Row],[שנת יצור]]</f>
        <v>19</v>
      </c>
      <c r="Y788" s="39">
        <v>45662</v>
      </c>
      <c r="Z788" s="39">
        <v>45998</v>
      </c>
      <c r="AA788" t="s">
        <v>122</v>
      </c>
      <c r="AB788" t="s">
        <v>141</v>
      </c>
      <c r="AC788" s="1">
        <f>LEN(טבלה2[[#This Row],[מספר רכב]])</f>
        <v>7</v>
      </c>
      <c r="AD788" s="1" t="str">
        <f>RIGHT(טבלה2[[#This Row],[מספר רכב]],טבלה2[[#This Row],[ספרות בצדדים]])</f>
        <v>13</v>
      </c>
      <c r="AE788" s="1" t="str">
        <f>MID(טבלה2[[#This Row],[מספר רכב]],טבלה2[[#This Row],[ספרות בצדדים]]+1,טבלה2[[#This Row],[ספרות באמצע]])</f>
        <v>984</v>
      </c>
      <c r="AF788" s="1" t="str">
        <f>MID(טבלה2[[#This Row],[מספר רכב]],1,טבלה2[[#This Row],[ספרות בצדדים]])</f>
        <v>36</v>
      </c>
      <c r="AG788" s="1" t="str">
        <f>CONCATENATE(טבלה2[[#This Row],[חלק שמאלי]],"-",טבלה2[[#This Row],[אמצע]],"-",טבלה2[[#This Row],[חלק ימני]])</f>
        <v>36-984-13</v>
      </c>
      <c r="AH788">
        <f>IF(טבלה2[[#This Row],[מספר ספרות]]=7,3,2)</f>
        <v>3</v>
      </c>
      <c r="AI788">
        <f>IF(טבלה2[[#This Row],[מספר ספרות]]=7,2,3)</f>
        <v>2</v>
      </c>
    </row>
    <row r="789" spans="17:35" x14ac:dyDescent="0.25">
      <c r="Q789">
        <v>3026866</v>
      </c>
      <c r="R789">
        <v>590</v>
      </c>
      <c r="S789" t="s">
        <v>235</v>
      </c>
      <c r="T789" t="s">
        <v>236</v>
      </c>
      <c r="U789" t="s">
        <v>130</v>
      </c>
      <c r="V789">
        <v>15</v>
      </c>
      <c r="W789">
        <v>2008</v>
      </c>
      <c r="X789" s="1">
        <f>2025-טבלה2[[#This Row],[שנת יצור]]</f>
        <v>17</v>
      </c>
      <c r="Y789" s="39">
        <v>45738</v>
      </c>
      <c r="Z789" s="39">
        <v>46110</v>
      </c>
      <c r="AA789" t="s">
        <v>116</v>
      </c>
      <c r="AB789" t="s">
        <v>238</v>
      </c>
      <c r="AC789" s="1">
        <f>LEN(טבלה2[[#This Row],[מספר רכב]])</f>
        <v>7</v>
      </c>
      <c r="AD789" s="1" t="str">
        <f>RIGHT(טבלה2[[#This Row],[מספר רכב]],טבלה2[[#This Row],[ספרות בצדדים]])</f>
        <v>66</v>
      </c>
      <c r="AE789" s="1" t="str">
        <f>MID(טבלה2[[#This Row],[מספר רכב]],טבלה2[[#This Row],[ספרות בצדדים]]+1,טבלה2[[#This Row],[ספרות באמצע]])</f>
        <v>268</v>
      </c>
      <c r="AF789" s="1" t="str">
        <f>MID(טבלה2[[#This Row],[מספר רכב]],1,טבלה2[[#This Row],[ספרות בצדדים]])</f>
        <v>30</v>
      </c>
      <c r="AG789" s="1" t="str">
        <f>CONCATENATE(טבלה2[[#This Row],[חלק שמאלי]],"-",טבלה2[[#This Row],[אמצע]],"-",טבלה2[[#This Row],[חלק ימני]])</f>
        <v>30-268-66</v>
      </c>
      <c r="AH789">
        <f>IF(טבלה2[[#This Row],[מספר ספרות]]=7,3,2)</f>
        <v>3</v>
      </c>
      <c r="AI789">
        <f>IF(טבלה2[[#This Row],[מספר ספרות]]=7,2,3)</f>
        <v>2</v>
      </c>
    </row>
    <row r="790" spans="17:35" x14ac:dyDescent="0.25">
      <c r="Q790">
        <v>4881075</v>
      </c>
      <c r="R790">
        <v>730</v>
      </c>
      <c r="S790" t="s">
        <v>421</v>
      </c>
      <c r="T790" t="s">
        <v>672</v>
      </c>
      <c r="U790" t="s">
        <v>208</v>
      </c>
      <c r="V790">
        <v>15</v>
      </c>
      <c r="W790">
        <v>2012</v>
      </c>
      <c r="X790" s="1">
        <f>2025-טבלה2[[#This Row],[שנת יצור]]</f>
        <v>13</v>
      </c>
      <c r="Y790" s="39">
        <v>45738</v>
      </c>
      <c r="Z790" s="39">
        <v>46101</v>
      </c>
      <c r="AA790" t="s">
        <v>184</v>
      </c>
      <c r="AB790" t="s">
        <v>141</v>
      </c>
      <c r="AC790" s="1">
        <f>LEN(טבלה2[[#This Row],[מספר רכב]])</f>
        <v>7</v>
      </c>
      <c r="AD790" s="1" t="str">
        <f>RIGHT(טבלה2[[#This Row],[מספר רכב]],טבלה2[[#This Row],[ספרות בצדדים]])</f>
        <v>75</v>
      </c>
      <c r="AE790" s="1" t="str">
        <f>MID(טבלה2[[#This Row],[מספר רכב]],טבלה2[[#This Row],[ספרות בצדדים]]+1,טבלה2[[#This Row],[ספרות באמצע]])</f>
        <v>810</v>
      </c>
      <c r="AF790" s="1" t="str">
        <f>MID(טבלה2[[#This Row],[מספר רכב]],1,טבלה2[[#This Row],[ספרות בצדדים]])</f>
        <v>48</v>
      </c>
      <c r="AG790" s="1" t="str">
        <f>CONCATENATE(טבלה2[[#This Row],[חלק שמאלי]],"-",טבלה2[[#This Row],[אמצע]],"-",טבלה2[[#This Row],[חלק ימני]])</f>
        <v>48-810-75</v>
      </c>
      <c r="AH790">
        <f>IF(טבלה2[[#This Row],[מספר ספרות]]=7,3,2)</f>
        <v>3</v>
      </c>
      <c r="AI790">
        <f>IF(טבלה2[[#This Row],[מספר ספרות]]=7,2,3)</f>
        <v>2</v>
      </c>
    </row>
    <row r="791" spans="17:35" x14ac:dyDescent="0.25">
      <c r="Q791">
        <v>2444065</v>
      </c>
      <c r="R791">
        <v>588</v>
      </c>
      <c r="S791" t="s">
        <v>111</v>
      </c>
      <c r="T791" t="s">
        <v>129</v>
      </c>
      <c r="U791" t="s">
        <v>177</v>
      </c>
      <c r="V791">
        <v>15</v>
      </c>
      <c r="W791">
        <v>2008</v>
      </c>
      <c r="X791" s="1">
        <f>2025-טבלה2[[#This Row],[שנת יצור]]</f>
        <v>17</v>
      </c>
      <c r="Y791" s="39">
        <v>45379</v>
      </c>
      <c r="Z791" s="39">
        <v>45666</v>
      </c>
      <c r="AA791" t="s">
        <v>156</v>
      </c>
      <c r="AB791" t="s">
        <v>131</v>
      </c>
      <c r="AC791" s="1">
        <f>LEN(טבלה2[[#This Row],[מספר רכב]])</f>
        <v>7</v>
      </c>
      <c r="AD791" s="1" t="str">
        <f>RIGHT(טבלה2[[#This Row],[מספר רכב]],טבלה2[[#This Row],[ספרות בצדדים]])</f>
        <v>65</v>
      </c>
      <c r="AE791" s="1" t="str">
        <f>MID(טבלה2[[#This Row],[מספר רכב]],טבלה2[[#This Row],[ספרות בצדדים]]+1,טבלה2[[#This Row],[ספרות באמצע]])</f>
        <v>440</v>
      </c>
      <c r="AF791" s="1" t="str">
        <f>MID(טבלה2[[#This Row],[מספר רכב]],1,טבלה2[[#This Row],[ספרות בצדדים]])</f>
        <v>24</v>
      </c>
      <c r="AG791" s="1" t="str">
        <f>CONCATENATE(טבלה2[[#This Row],[חלק שמאלי]],"-",טבלה2[[#This Row],[אמצע]],"-",טבלה2[[#This Row],[חלק ימני]])</f>
        <v>24-440-65</v>
      </c>
      <c r="AH791">
        <f>IF(טבלה2[[#This Row],[מספר ספרות]]=7,3,2)</f>
        <v>3</v>
      </c>
      <c r="AI791">
        <f>IF(טבלה2[[#This Row],[מספר ספרות]]=7,2,3)</f>
        <v>2</v>
      </c>
    </row>
    <row r="792" spans="17:35" x14ac:dyDescent="0.25">
      <c r="Q792">
        <v>5778016</v>
      </c>
      <c r="R792">
        <v>143</v>
      </c>
      <c r="S792" t="s">
        <v>210</v>
      </c>
      <c r="T792" t="s">
        <v>630</v>
      </c>
      <c r="W792">
        <v>2006</v>
      </c>
      <c r="X792" s="1">
        <f>2025-טבלה2[[#This Row],[שנת יצור]]</f>
        <v>19</v>
      </c>
      <c r="Y792" s="39">
        <v>45733</v>
      </c>
      <c r="Z792" s="39">
        <v>45914</v>
      </c>
      <c r="AA792" t="s">
        <v>248</v>
      </c>
      <c r="AB792" t="s">
        <v>631</v>
      </c>
      <c r="AC792" s="1">
        <f>LEN(טבלה2[[#This Row],[מספר רכב]])</f>
        <v>7</v>
      </c>
      <c r="AD792" s="1" t="str">
        <f>RIGHT(טבלה2[[#This Row],[מספר רכב]],טבלה2[[#This Row],[ספרות בצדדים]])</f>
        <v>16</v>
      </c>
      <c r="AE792" s="1" t="str">
        <f>MID(טבלה2[[#This Row],[מספר רכב]],טבלה2[[#This Row],[ספרות בצדדים]]+1,טבלה2[[#This Row],[ספרות באמצע]])</f>
        <v>780</v>
      </c>
      <c r="AF792" s="1" t="str">
        <f>MID(טבלה2[[#This Row],[מספר רכב]],1,טבלה2[[#This Row],[ספרות בצדדים]])</f>
        <v>57</v>
      </c>
      <c r="AG792" s="1" t="str">
        <f>CONCATENATE(טבלה2[[#This Row],[חלק שמאלי]],"-",טבלה2[[#This Row],[אמצע]],"-",טבלה2[[#This Row],[חלק ימני]])</f>
        <v>57-780-16</v>
      </c>
      <c r="AH792">
        <f>IF(טבלה2[[#This Row],[מספר ספרות]]=7,3,2)</f>
        <v>3</v>
      </c>
      <c r="AI792">
        <f>IF(טבלה2[[#This Row],[מספר ספרות]]=7,2,3)</f>
        <v>2</v>
      </c>
    </row>
    <row r="793" spans="17:35" x14ac:dyDescent="0.25">
      <c r="Q793">
        <v>6876164</v>
      </c>
      <c r="R793">
        <v>588</v>
      </c>
      <c r="S793" t="s">
        <v>111</v>
      </c>
      <c r="T793" t="s">
        <v>112</v>
      </c>
      <c r="U793" t="s">
        <v>113</v>
      </c>
      <c r="V793">
        <v>15</v>
      </c>
      <c r="W793">
        <v>2008</v>
      </c>
      <c r="X793" s="1">
        <f>2025-טבלה2[[#This Row],[שנת יצור]]</f>
        <v>17</v>
      </c>
      <c r="Y793" s="39">
        <v>45578</v>
      </c>
      <c r="Z793" s="39">
        <v>45940</v>
      </c>
      <c r="AA793" t="s">
        <v>116</v>
      </c>
      <c r="AB793" t="s">
        <v>117</v>
      </c>
      <c r="AC793" s="1">
        <f>LEN(טבלה2[[#This Row],[מספר רכב]])</f>
        <v>7</v>
      </c>
      <c r="AD793" s="1" t="str">
        <f>RIGHT(טבלה2[[#This Row],[מספר רכב]],טבלה2[[#This Row],[ספרות בצדדים]])</f>
        <v>64</v>
      </c>
      <c r="AE793" s="1" t="str">
        <f>MID(טבלה2[[#This Row],[מספר רכב]],טבלה2[[#This Row],[ספרות בצדדים]]+1,טבלה2[[#This Row],[ספרות באמצע]])</f>
        <v>761</v>
      </c>
      <c r="AF793" s="1" t="str">
        <f>MID(טבלה2[[#This Row],[מספר רכב]],1,טבלה2[[#This Row],[ספרות בצדדים]])</f>
        <v>68</v>
      </c>
      <c r="AG793" s="1" t="str">
        <f>CONCATENATE(טבלה2[[#This Row],[חלק שמאלי]],"-",טבלה2[[#This Row],[אמצע]],"-",טבלה2[[#This Row],[חלק ימני]])</f>
        <v>68-761-64</v>
      </c>
      <c r="AH793">
        <f>IF(טבלה2[[#This Row],[מספר ספרות]]=7,3,2)</f>
        <v>3</v>
      </c>
      <c r="AI793">
        <f>IF(טבלה2[[#This Row],[מספר ספרות]]=7,2,3)</f>
        <v>2</v>
      </c>
    </row>
    <row r="794" spans="17:35" x14ac:dyDescent="0.25">
      <c r="Q794">
        <v>8507971</v>
      </c>
      <c r="R794">
        <v>413</v>
      </c>
      <c r="S794" t="s">
        <v>123</v>
      </c>
      <c r="T794" t="s">
        <v>157</v>
      </c>
      <c r="U794" t="s">
        <v>158</v>
      </c>
      <c r="V794">
        <v>15</v>
      </c>
      <c r="W794">
        <v>2010</v>
      </c>
      <c r="X794" s="1">
        <f>2025-טבלה2[[#This Row],[שנת יצור]]</f>
        <v>15</v>
      </c>
      <c r="Y794" s="39">
        <v>45694</v>
      </c>
      <c r="Z794" s="39">
        <v>45897</v>
      </c>
      <c r="AA794" t="s">
        <v>133</v>
      </c>
      <c r="AB794" t="s">
        <v>127</v>
      </c>
      <c r="AC794" s="1">
        <f>LEN(טבלה2[[#This Row],[מספר רכב]])</f>
        <v>7</v>
      </c>
      <c r="AD794" s="1" t="str">
        <f>RIGHT(טבלה2[[#This Row],[מספר רכב]],טבלה2[[#This Row],[ספרות בצדדים]])</f>
        <v>71</v>
      </c>
      <c r="AE794" s="1" t="str">
        <f>MID(טבלה2[[#This Row],[מספר רכב]],טבלה2[[#This Row],[ספרות בצדדים]]+1,טבלה2[[#This Row],[ספרות באמצע]])</f>
        <v>079</v>
      </c>
      <c r="AF794" s="1" t="str">
        <f>MID(טבלה2[[#This Row],[מספר רכב]],1,טבלה2[[#This Row],[ספרות בצדדים]])</f>
        <v>85</v>
      </c>
      <c r="AG794" s="1" t="str">
        <f>CONCATENATE(טבלה2[[#This Row],[חלק שמאלי]],"-",טבלה2[[#This Row],[אמצע]],"-",טבלה2[[#This Row],[חלק ימני]])</f>
        <v>85-079-71</v>
      </c>
      <c r="AH794">
        <f>IF(טבלה2[[#This Row],[מספר ספרות]]=7,3,2)</f>
        <v>3</v>
      </c>
      <c r="AI794">
        <f>IF(טבלה2[[#This Row],[מספר ספרות]]=7,2,3)</f>
        <v>2</v>
      </c>
    </row>
    <row r="795" spans="17:35" x14ac:dyDescent="0.25">
      <c r="Q795">
        <v>9436362</v>
      </c>
      <c r="R795">
        <v>724</v>
      </c>
      <c r="S795" t="s">
        <v>203</v>
      </c>
      <c r="T795" t="s">
        <v>673</v>
      </c>
      <c r="U795" t="s">
        <v>674</v>
      </c>
      <c r="W795">
        <v>2008</v>
      </c>
      <c r="X795" s="1">
        <f>2025-טבלה2[[#This Row],[שנת יצור]]</f>
        <v>17</v>
      </c>
      <c r="Y795" s="39">
        <v>45730</v>
      </c>
      <c r="Z795" s="39">
        <v>45919</v>
      </c>
      <c r="AA795" t="s">
        <v>233</v>
      </c>
      <c r="AB795" t="s">
        <v>222</v>
      </c>
      <c r="AC795" s="1">
        <f>LEN(טבלה2[[#This Row],[מספר רכב]])</f>
        <v>7</v>
      </c>
      <c r="AD795" s="1" t="str">
        <f>RIGHT(טבלה2[[#This Row],[מספר רכב]],טבלה2[[#This Row],[ספרות בצדדים]])</f>
        <v>62</v>
      </c>
      <c r="AE795" s="1" t="str">
        <f>MID(טבלה2[[#This Row],[מספר רכב]],טבלה2[[#This Row],[ספרות בצדדים]]+1,טבלה2[[#This Row],[ספרות באמצע]])</f>
        <v>363</v>
      </c>
      <c r="AF795" s="1" t="str">
        <f>MID(טבלה2[[#This Row],[מספר רכב]],1,טבלה2[[#This Row],[ספרות בצדדים]])</f>
        <v>94</v>
      </c>
      <c r="AG795" s="1" t="str">
        <f>CONCATENATE(טבלה2[[#This Row],[חלק שמאלי]],"-",טבלה2[[#This Row],[אמצע]],"-",טבלה2[[#This Row],[חלק ימני]])</f>
        <v>94-363-62</v>
      </c>
      <c r="AH795">
        <f>IF(טבלה2[[#This Row],[מספר ספרות]]=7,3,2)</f>
        <v>3</v>
      </c>
      <c r="AI795">
        <f>IF(טבלה2[[#This Row],[מספר ספרות]]=7,2,3)</f>
        <v>2</v>
      </c>
    </row>
    <row r="796" spans="17:35" x14ac:dyDescent="0.25">
      <c r="Q796">
        <v>1719561</v>
      </c>
      <c r="R796">
        <v>588</v>
      </c>
      <c r="S796" t="s">
        <v>111</v>
      </c>
      <c r="T796" t="s">
        <v>112</v>
      </c>
      <c r="U796" t="s">
        <v>113</v>
      </c>
      <c r="W796">
        <v>2007</v>
      </c>
      <c r="X796" s="1">
        <f>2025-טבלה2[[#This Row],[שנת יצור]]</f>
        <v>18</v>
      </c>
      <c r="Y796" s="39">
        <v>45418</v>
      </c>
      <c r="Z796" s="39">
        <v>45804</v>
      </c>
      <c r="AA796" t="s">
        <v>116</v>
      </c>
      <c r="AB796" t="s">
        <v>117</v>
      </c>
      <c r="AC796" s="1">
        <f>LEN(טבלה2[[#This Row],[מספר רכב]])</f>
        <v>7</v>
      </c>
      <c r="AD796" s="1" t="str">
        <f>RIGHT(טבלה2[[#This Row],[מספר רכב]],טבלה2[[#This Row],[ספרות בצדדים]])</f>
        <v>61</v>
      </c>
      <c r="AE796" s="1" t="str">
        <f>MID(טבלה2[[#This Row],[מספר רכב]],טבלה2[[#This Row],[ספרות בצדדים]]+1,טבלה2[[#This Row],[ספרות באמצע]])</f>
        <v>195</v>
      </c>
      <c r="AF796" s="1" t="str">
        <f>MID(טבלה2[[#This Row],[מספר רכב]],1,טבלה2[[#This Row],[ספרות בצדדים]])</f>
        <v>17</v>
      </c>
      <c r="AG796" s="1" t="str">
        <f>CONCATENATE(טבלה2[[#This Row],[חלק שמאלי]],"-",טבלה2[[#This Row],[אמצע]],"-",טבלה2[[#This Row],[חלק ימני]])</f>
        <v>17-195-61</v>
      </c>
      <c r="AH796">
        <f>IF(טבלה2[[#This Row],[מספר ספרות]]=7,3,2)</f>
        <v>3</v>
      </c>
      <c r="AI796">
        <f>IF(טבלה2[[#This Row],[מספר ספרות]]=7,2,3)</f>
        <v>2</v>
      </c>
    </row>
    <row r="797" spans="17:35" x14ac:dyDescent="0.25">
      <c r="Q797">
        <v>2489265</v>
      </c>
      <c r="R797">
        <v>588</v>
      </c>
      <c r="S797" t="s">
        <v>111</v>
      </c>
      <c r="T797" t="s">
        <v>129</v>
      </c>
      <c r="U797" t="s">
        <v>130</v>
      </c>
      <c r="V797">
        <v>15</v>
      </c>
      <c r="W797">
        <v>2008</v>
      </c>
      <c r="X797" s="1">
        <f>2025-טבלה2[[#This Row],[שנת יצור]]</f>
        <v>17</v>
      </c>
      <c r="Y797" s="39">
        <v>45767</v>
      </c>
      <c r="Z797" s="39">
        <v>46034</v>
      </c>
      <c r="AA797" t="s">
        <v>116</v>
      </c>
      <c r="AB797" t="s">
        <v>131</v>
      </c>
      <c r="AC797" s="1">
        <f>LEN(טבלה2[[#This Row],[מספר רכב]])</f>
        <v>7</v>
      </c>
      <c r="AD797" s="1" t="str">
        <f>RIGHT(טבלה2[[#This Row],[מספר רכב]],טבלה2[[#This Row],[ספרות בצדדים]])</f>
        <v>65</v>
      </c>
      <c r="AE797" s="1" t="str">
        <f>MID(טבלה2[[#This Row],[מספר רכב]],טבלה2[[#This Row],[ספרות בצדדים]]+1,טבלה2[[#This Row],[ספרות באמצע]])</f>
        <v>892</v>
      </c>
      <c r="AF797" s="1" t="str">
        <f>MID(טבלה2[[#This Row],[מספר רכב]],1,טבלה2[[#This Row],[ספרות בצדדים]])</f>
        <v>24</v>
      </c>
      <c r="AG797" s="1" t="str">
        <f>CONCATENATE(טבלה2[[#This Row],[חלק שמאלי]],"-",טבלה2[[#This Row],[אמצע]],"-",טבלה2[[#This Row],[חלק ימני]])</f>
        <v>24-892-65</v>
      </c>
      <c r="AH797">
        <f>IF(טבלה2[[#This Row],[מספר ספרות]]=7,3,2)</f>
        <v>3</v>
      </c>
      <c r="AI797">
        <f>IF(טבלה2[[#This Row],[מספר ספרות]]=7,2,3)</f>
        <v>2</v>
      </c>
    </row>
    <row r="798" spans="17:35" x14ac:dyDescent="0.25">
      <c r="Q798">
        <v>5574371</v>
      </c>
      <c r="R798">
        <v>588</v>
      </c>
      <c r="S798" t="s">
        <v>111</v>
      </c>
      <c r="T798" t="s">
        <v>186</v>
      </c>
      <c r="U798" t="s">
        <v>113</v>
      </c>
      <c r="V798">
        <v>15</v>
      </c>
      <c r="W798">
        <v>2011</v>
      </c>
      <c r="X798" s="1">
        <f>2025-טבלה2[[#This Row],[שנת יצור]]</f>
        <v>14</v>
      </c>
      <c r="Y798" s="39">
        <v>45391</v>
      </c>
      <c r="Z798" s="39">
        <v>45743</v>
      </c>
      <c r="AA798" t="s">
        <v>118</v>
      </c>
      <c r="AB798" t="s">
        <v>117</v>
      </c>
      <c r="AC798" s="1">
        <f>LEN(טבלה2[[#This Row],[מספר רכב]])</f>
        <v>7</v>
      </c>
      <c r="AD798" s="1" t="str">
        <f>RIGHT(טבלה2[[#This Row],[מספר רכב]],טבלה2[[#This Row],[ספרות בצדדים]])</f>
        <v>71</v>
      </c>
      <c r="AE798" s="1" t="str">
        <f>MID(טבלה2[[#This Row],[מספר רכב]],טבלה2[[#This Row],[ספרות בצדדים]]+1,טבלה2[[#This Row],[ספרות באמצע]])</f>
        <v>743</v>
      </c>
      <c r="AF798" s="1" t="str">
        <f>MID(טבלה2[[#This Row],[מספר רכב]],1,טבלה2[[#This Row],[ספרות בצדדים]])</f>
        <v>55</v>
      </c>
      <c r="AG798" s="1" t="str">
        <f>CONCATENATE(טבלה2[[#This Row],[חלק שמאלי]],"-",טבלה2[[#This Row],[אמצע]],"-",טבלה2[[#This Row],[חלק ימני]])</f>
        <v>55-743-71</v>
      </c>
      <c r="AH798">
        <f>IF(טבלה2[[#This Row],[מספר ספרות]]=7,3,2)</f>
        <v>3</v>
      </c>
      <c r="AI798">
        <f>IF(טבלה2[[#This Row],[מספר ספרות]]=7,2,3)</f>
        <v>2</v>
      </c>
    </row>
    <row r="799" spans="17:35" x14ac:dyDescent="0.25">
      <c r="Q799">
        <v>5539471</v>
      </c>
      <c r="R799">
        <v>588</v>
      </c>
      <c r="S799" t="s">
        <v>111</v>
      </c>
      <c r="T799" t="s">
        <v>186</v>
      </c>
      <c r="U799" t="s">
        <v>113</v>
      </c>
      <c r="V799">
        <v>15</v>
      </c>
      <c r="W799">
        <v>2011</v>
      </c>
      <c r="X799" s="1">
        <f>2025-טבלה2[[#This Row],[שנת יצור]]</f>
        <v>14</v>
      </c>
      <c r="Y799" s="39">
        <v>45352</v>
      </c>
      <c r="Z799" s="39">
        <v>45743</v>
      </c>
      <c r="AA799" t="s">
        <v>116</v>
      </c>
      <c r="AB799" t="s">
        <v>117</v>
      </c>
      <c r="AC799" s="1">
        <f>LEN(טבלה2[[#This Row],[מספר רכב]])</f>
        <v>7</v>
      </c>
      <c r="AD799" s="1" t="str">
        <f>RIGHT(טבלה2[[#This Row],[מספר רכב]],טבלה2[[#This Row],[ספרות בצדדים]])</f>
        <v>71</v>
      </c>
      <c r="AE799" s="1" t="str">
        <f>MID(טבלה2[[#This Row],[מספר רכב]],טבלה2[[#This Row],[ספרות בצדדים]]+1,טבלה2[[#This Row],[ספרות באמצע]])</f>
        <v>394</v>
      </c>
      <c r="AF799" s="1" t="str">
        <f>MID(טבלה2[[#This Row],[מספר רכב]],1,טבלה2[[#This Row],[ספרות בצדדים]])</f>
        <v>55</v>
      </c>
      <c r="AG799" s="1" t="str">
        <f>CONCATENATE(טבלה2[[#This Row],[חלק שמאלי]],"-",טבלה2[[#This Row],[אמצע]],"-",טבלה2[[#This Row],[חלק ימני]])</f>
        <v>55-394-71</v>
      </c>
      <c r="AH799">
        <f>IF(טבלה2[[#This Row],[מספר ספרות]]=7,3,2)</f>
        <v>3</v>
      </c>
      <c r="AI799">
        <f>IF(טבלה2[[#This Row],[מספר ספרות]]=7,2,3)</f>
        <v>2</v>
      </c>
    </row>
    <row r="800" spans="17:35" x14ac:dyDescent="0.25">
      <c r="Q800">
        <v>9770464</v>
      </c>
      <c r="R800">
        <v>683</v>
      </c>
      <c r="S800" t="s">
        <v>192</v>
      </c>
      <c r="T800" t="s">
        <v>675</v>
      </c>
      <c r="U800" t="s">
        <v>228</v>
      </c>
      <c r="V800">
        <v>15</v>
      </c>
      <c r="W800">
        <v>2008</v>
      </c>
      <c r="X800" s="1">
        <f>2025-טבלה2[[#This Row],[שנת יצור]]</f>
        <v>17</v>
      </c>
      <c r="Y800" s="39">
        <v>45362</v>
      </c>
      <c r="Z800" s="39">
        <v>45719</v>
      </c>
      <c r="AA800" t="s">
        <v>116</v>
      </c>
      <c r="AB800" t="s">
        <v>352</v>
      </c>
      <c r="AC800" s="1">
        <f>LEN(טבלה2[[#This Row],[מספר רכב]])</f>
        <v>7</v>
      </c>
      <c r="AD800" s="1" t="str">
        <f>RIGHT(טבלה2[[#This Row],[מספר רכב]],טבלה2[[#This Row],[ספרות בצדדים]])</f>
        <v>64</v>
      </c>
      <c r="AE800" s="1" t="str">
        <f>MID(טבלה2[[#This Row],[מספר רכב]],טבלה2[[#This Row],[ספרות בצדדים]]+1,טבלה2[[#This Row],[ספרות באמצע]])</f>
        <v>704</v>
      </c>
      <c r="AF800" s="1" t="str">
        <f>MID(טבלה2[[#This Row],[מספר רכב]],1,טבלה2[[#This Row],[ספרות בצדדים]])</f>
        <v>97</v>
      </c>
      <c r="AG800" s="1" t="str">
        <f>CONCATENATE(טבלה2[[#This Row],[חלק שמאלי]],"-",טבלה2[[#This Row],[אמצע]],"-",טבלה2[[#This Row],[חלק ימני]])</f>
        <v>97-704-64</v>
      </c>
      <c r="AH800">
        <f>IF(טבלה2[[#This Row],[מספר ספרות]]=7,3,2)</f>
        <v>3</v>
      </c>
      <c r="AI800">
        <f>IF(טבלה2[[#This Row],[מספר ספרות]]=7,2,3)</f>
        <v>2</v>
      </c>
    </row>
    <row r="801" spans="17:35" x14ac:dyDescent="0.25">
      <c r="Q801">
        <v>4495463</v>
      </c>
      <c r="R801">
        <v>588</v>
      </c>
      <c r="S801" t="s">
        <v>111</v>
      </c>
      <c r="T801" t="s">
        <v>112</v>
      </c>
      <c r="U801" t="s">
        <v>121</v>
      </c>
      <c r="V801">
        <v>15</v>
      </c>
      <c r="W801">
        <v>2008</v>
      </c>
      <c r="X801" s="1">
        <f>2025-טבלה2[[#This Row],[שנת יצור]]</f>
        <v>17</v>
      </c>
      <c r="Y801" s="39">
        <v>45499</v>
      </c>
      <c r="Z801" s="39">
        <v>45793</v>
      </c>
      <c r="AA801" t="s">
        <v>118</v>
      </c>
      <c r="AB801" t="s">
        <v>115</v>
      </c>
      <c r="AC801" s="1">
        <f>LEN(טבלה2[[#This Row],[מספר רכב]])</f>
        <v>7</v>
      </c>
      <c r="AD801" s="1" t="str">
        <f>RIGHT(טבלה2[[#This Row],[מספר רכב]],טבלה2[[#This Row],[ספרות בצדדים]])</f>
        <v>63</v>
      </c>
      <c r="AE801" s="1" t="str">
        <f>MID(טבלה2[[#This Row],[מספר רכב]],טבלה2[[#This Row],[ספרות בצדדים]]+1,טבלה2[[#This Row],[ספרות באמצע]])</f>
        <v>954</v>
      </c>
      <c r="AF801" s="1" t="str">
        <f>MID(טבלה2[[#This Row],[מספר רכב]],1,טבלה2[[#This Row],[ספרות בצדדים]])</f>
        <v>44</v>
      </c>
      <c r="AG801" s="1" t="str">
        <f>CONCATENATE(טבלה2[[#This Row],[חלק שמאלי]],"-",טבלה2[[#This Row],[אמצע]],"-",טבלה2[[#This Row],[חלק ימני]])</f>
        <v>44-954-63</v>
      </c>
      <c r="AH801">
        <f>IF(טבלה2[[#This Row],[מספר ספרות]]=7,3,2)</f>
        <v>3</v>
      </c>
      <c r="AI801">
        <f>IF(טבלה2[[#This Row],[מספר ספרות]]=7,2,3)</f>
        <v>2</v>
      </c>
    </row>
    <row r="802" spans="17:35" x14ac:dyDescent="0.25">
      <c r="Q802">
        <v>8297674</v>
      </c>
      <c r="R802">
        <v>885</v>
      </c>
      <c r="S802" t="s">
        <v>239</v>
      </c>
      <c r="T802" t="s">
        <v>464</v>
      </c>
      <c r="U802" t="s">
        <v>136</v>
      </c>
      <c r="V802">
        <v>15</v>
      </c>
      <c r="W802">
        <v>2011</v>
      </c>
      <c r="X802" s="1">
        <f>2025-טבלה2[[#This Row],[שנת יצור]]</f>
        <v>14</v>
      </c>
      <c r="Y802" s="39">
        <v>45551</v>
      </c>
      <c r="Z802" s="39">
        <v>45907</v>
      </c>
      <c r="AA802" t="s">
        <v>119</v>
      </c>
      <c r="AB802" t="s">
        <v>416</v>
      </c>
      <c r="AC802" s="1">
        <f>LEN(טבלה2[[#This Row],[מספר רכב]])</f>
        <v>7</v>
      </c>
      <c r="AD802" s="1" t="str">
        <f>RIGHT(טבלה2[[#This Row],[מספר רכב]],טבלה2[[#This Row],[ספרות בצדדים]])</f>
        <v>74</v>
      </c>
      <c r="AE802" s="1" t="str">
        <f>MID(טבלה2[[#This Row],[מספר רכב]],טבלה2[[#This Row],[ספרות בצדדים]]+1,טבלה2[[#This Row],[ספרות באמצע]])</f>
        <v>976</v>
      </c>
      <c r="AF802" s="1" t="str">
        <f>MID(טבלה2[[#This Row],[מספר רכב]],1,טבלה2[[#This Row],[ספרות בצדדים]])</f>
        <v>82</v>
      </c>
      <c r="AG802" s="1" t="str">
        <f>CONCATENATE(טבלה2[[#This Row],[חלק שמאלי]],"-",טבלה2[[#This Row],[אמצע]],"-",טבלה2[[#This Row],[חלק ימני]])</f>
        <v>82-976-74</v>
      </c>
      <c r="AH802">
        <f>IF(טבלה2[[#This Row],[מספר ספרות]]=7,3,2)</f>
        <v>3</v>
      </c>
      <c r="AI802">
        <f>IF(טבלה2[[#This Row],[מספר ספרות]]=7,2,3)</f>
        <v>2</v>
      </c>
    </row>
    <row r="803" spans="17:35" x14ac:dyDescent="0.25">
      <c r="Q803">
        <v>5993762</v>
      </c>
      <c r="R803">
        <v>672</v>
      </c>
      <c r="S803" t="s">
        <v>255</v>
      </c>
      <c r="T803" t="s">
        <v>256</v>
      </c>
      <c r="U803" t="s">
        <v>276</v>
      </c>
      <c r="W803">
        <v>2007</v>
      </c>
      <c r="X803" s="1">
        <f>2025-טבלה2[[#This Row],[שנת יצור]]</f>
        <v>18</v>
      </c>
      <c r="Y803" s="39">
        <v>45351</v>
      </c>
      <c r="Z803" s="39">
        <v>45644</v>
      </c>
      <c r="AA803" t="s">
        <v>133</v>
      </c>
      <c r="AB803" t="s">
        <v>257</v>
      </c>
      <c r="AC803" s="1">
        <f>LEN(טבלה2[[#This Row],[מספר רכב]])</f>
        <v>7</v>
      </c>
      <c r="AD803" s="1" t="str">
        <f>RIGHT(טבלה2[[#This Row],[מספר רכב]],טבלה2[[#This Row],[ספרות בצדדים]])</f>
        <v>62</v>
      </c>
      <c r="AE803" s="1" t="str">
        <f>MID(טבלה2[[#This Row],[מספר רכב]],טבלה2[[#This Row],[ספרות בצדדים]]+1,טבלה2[[#This Row],[ספרות באמצע]])</f>
        <v>937</v>
      </c>
      <c r="AF803" s="1" t="str">
        <f>MID(טבלה2[[#This Row],[מספר רכב]],1,טבלה2[[#This Row],[ספרות בצדדים]])</f>
        <v>59</v>
      </c>
      <c r="AG803" s="1" t="str">
        <f>CONCATENATE(טבלה2[[#This Row],[חלק שמאלי]],"-",טבלה2[[#This Row],[אמצע]],"-",טבלה2[[#This Row],[חלק ימני]])</f>
        <v>59-937-62</v>
      </c>
      <c r="AH803">
        <f>IF(טבלה2[[#This Row],[מספר ספרות]]=7,3,2)</f>
        <v>3</v>
      </c>
      <c r="AI803">
        <f>IF(טבלה2[[#This Row],[מספר ספרות]]=7,2,3)</f>
        <v>2</v>
      </c>
    </row>
    <row r="804" spans="17:35" x14ac:dyDescent="0.25">
      <c r="Q804">
        <v>1067467</v>
      </c>
      <c r="R804">
        <v>798</v>
      </c>
      <c r="S804" t="s">
        <v>676</v>
      </c>
      <c r="T804" t="s">
        <v>677</v>
      </c>
      <c r="U804" t="s">
        <v>678</v>
      </c>
      <c r="V804">
        <v>15</v>
      </c>
      <c r="W804">
        <v>2008</v>
      </c>
      <c r="X804" s="1">
        <f>2025-טבלה2[[#This Row],[שנת יצור]]</f>
        <v>17</v>
      </c>
      <c r="Y804" s="39">
        <v>45263</v>
      </c>
      <c r="Z804" s="39">
        <v>45632</v>
      </c>
      <c r="AA804" t="s">
        <v>679</v>
      </c>
      <c r="AB804" t="s">
        <v>680</v>
      </c>
      <c r="AC804" s="1">
        <f>LEN(טבלה2[[#This Row],[מספר רכב]])</f>
        <v>7</v>
      </c>
      <c r="AD804" s="1" t="str">
        <f>RIGHT(טבלה2[[#This Row],[מספר רכב]],טבלה2[[#This Row],[ספרות בצדדים]])</f>
        <v>67</v>
      </c>
      <c r="AE804" s="1" t="str">
        <f>MID(טבלה2[[#This Row],[מספר רכב]],טבלה2[[#This Row],[ספרות בצדדים]]+1,טבלה2[[#This Row],[ספרות באמצע]])</f>
        <v>674</v>
      </c>
      <c r="AF804" s="1" t="str">
        <f>MID(טבלה2[[#This Row],[מספר רכב]],1,טבלה2[[#This Row],[ספרות בצדדים]])</f>
        <v>10</v>
      </c>
      <c r="AG804" s="1" t="str">
        <f>CONCATENATE(טבלה2[[#This Row],[חלק שמאלי]],"-",טבלה2[[#This Row],[אמצע]],"-",טבלה2[[#This Row],[חלק ימני]])</f>
        <v>10-674-67</v>
      </c>
      <c r="AH804">
        <f>IF(טבלה2[[#This Row],[מספר ספרות]]=7,3,2)</f>
        <v>3</v>
      </c>
      <c r="AI804">
        <f>IF(טבלה2[[#This Row],[מספר ספרות]]=7,2,3)</f>
        <v>2</v>
      </c>
    </row>
    <row r="805" spans="17:35" x14ac:dyDescent="0.25">
      <c r="Q805">
        <v>8884159</v>
      </c>
      <c r="R805">
        <v>588</v>
      </c>
      <c r="S805" t="s">
        <v>111</v>
      </c>
      <c r="T805" t="s">
        <v>112</v>
      </c>
      <c r="U805" t="s">
        <v>121</v>
      </c>
      <c r="W805">
        <v>2006</v>
      </c>
      <c r="X805" s="1">
        <f>2025-טבלה2[[#This Row],[שנת יצור]]</f>
        <v>19</v>
      </c>
      <c r="Y805" s="39">
        <v>45782</v>
      </c>
      <c r="Z805" s="39">
        <v>46151</v>
      </c>
      <c r="AA805" t="s">
        <v>116</v>
      </c>
      <c r="AB805" t="s">
        <v>115</v>
      </c>
      <c r="AC805" s="1">
        <f>LEN(טבלה2[[#This Row],[מספר רכב]])</f>
        <v>7</v>
      </c>
      <c r="AD805" s="1" t="str">
        <f>RIGHT(טבלה2[[#This Row],[מספר רכב]],טבלה2[[#This Row],[ספרות בצדדים]])</f>
        <v>59</v>
      </c>
      <c r="AE805" s="1" t="str">
        <f>MID(טבלה2[[#This Row],[מספר רכב]],טבלה2[[#This Row],[ספרות בצדדים]]+1,טבלה2[[#This Row],[ספרות באמצע]])</f>
        <v>841</v>
      </c>
      <c r="AF805" s="1" t="str">
        <f>MID(טבלה2[[#This Row],[מספר רכב]],1,טבלה2[[#This Row],[ספרות בצדדים]])</f>
        <v>88</v>
      </c>
      <c r="AG805" s="1" t="str">
        <f>CONCATENATE(טבלה2[[#This Row],[חלק שמאלי]],"-",טבלה2[[#This Row],[אמצע]],"-",טבלה2[[#This Row],[חלק ימני]])</f>
        <v>88-841-59</v>
      </c>
      <c r="AH805">
        <f>IF(טבלה2[[#This Row],[מספר ספרות]]=7,3,2)</f>
        <v>3</v>
      </c>
      <c r="AI805">
        <f>IF(טבלה2[[#This Row],[מספר ספרות]]=7,2,3)</f>
        <v>2</v>
      </c>
    </row>
    <row r="806" spans="17:35" x14ac:dyDescent="0.25">
      <c r="Q806">
        <v>4662968</v>
      </c>
      <c r="R806">
        <v>312</v>
      </c>
      <c r="S806" t="s">
        <v>153</v>
      </c>
      <c r="T806" t="s">
        <v>681</v>
      </c>
      <c r="U806" t="s">
        <v>208</v>
      </c>
      <c r="V806">
        <v>15</v>
      </c>
      <c r="W806">
        <v>2008</v>
      </c>
      <c r="X806" s="1">
        <f>2025-טבלה2[[#This Row],[שנת יצור]]</f>
        <v>17</v>
      </c>
      <c r="Y806" s="39">
        <v>45386</v>
      </c>
      <c r="Z806" s="39">
        <v>45629</v>
      </c>
      <c r="AA806" t="s">
        <v>184</v>
      </c>
      <c r="AB806" t="s">
        <v>682</v>
      </c>
      <c r="AC806" s="1">
        <f>LEN(טבלה2[[#This Row],[מספר רכב]])</f>
        <v>7</v>
      </c>
      <c r="AD806" s="1" t="str">
        <f>RIGHT(טבלה2[[#This Row],[מספר רכב]],טבלה2[[#This Row],[ספרות בצדדים]])</f>
        <v>68</v>
      </c>
      <c r="AE806" s="1" t="str">
        <f>MID(טבלה2[[#This Row],[מספר רכב]],טבלה2[[#This Row],[ספרות בצדדים]]+1,טבלה2[[#This Row],[ספרות באמצע]])</f>
        <v>629</v>
      </c>
      <c r="AF806" s="1" t="str">
        <f>MID(טבלה2[[#This Row],[מספר רכב]],1,טבלה2[[#This Row],[ספרות בצדדים]])</f>
        <v>46</v>
      </c>
      <c r="AG806" s="1" t="str">
        <f>CONCATENATE(טבלה2[[#This Row],[חלק שמאלי]],"-",טבלה2[[#This Row],[אמצע]],"-",טבלה2[[#This Row],[חלק ימני]])</f>
        <v>46-629-68</v>
      </c>
      <c r="AH806">
        <f>IF(טבלה2[[#This Row],[מספר ספרות]]=7,3,2)</f>
        <v>3</v>
      </c>
      <c r="AI806">
        <f>IF(טבלה2[[#This Row],[מספר ספרות]]=7,2,3)</f>
        <v>2</v>
      </c>
    </row>
    <row r="807" spans="17:35" x14ac:dyDescent="0.25">
      <c r="Q807">
        <v>1656962</v>
      </c>
      <c r="R807">
        <v>839</v>
      </c>
      <c r="S807" t="s">
        <v>244</v>
      </c>
      <c r="T807" t="s">
        <v>280</v>
      </c>
      <c r="U807" t="s">
        <v>158</v>
      </c>
      <c r="W807">
        <v>2007</v>
      </c>
      <c r="X807" s="1">
        <f>2025-טבלה2[[#This Row],[שנת יצור]]</f>
        <v>18</v>
      </c>
      <c r="Y807" s="39">
        <v>45302</v>
      </c>
      <c r="Z807" s="39">
        <v>45652</v>
      </c>
      <c r="AA807" t="s">
        <v>119</v>
      </c>
      <c r="AB807" t="s">
        <v>127</v>
      </c>
      <c r="AC807" s="1">
        <f>LEN(טבלה2[[#This Row],[מספר רכב]])</f>
        <v>7</v>
      </c>
      <c r="AD807" s="1" t="str">
        <f>RIGHT(טבלה2[[#This Row],[מספר רכב]],טבלה2[[#This Row],[ספרות בצדדים]])</f>
        <v>62</v>
      </c>
      <c r="AE807" s="1" t="str">
        <f>MID(טבלה2[[#This Row],[מספר רכב]],טבלה2[[#This Row],[ספרות בצדדים]]+1,טבלה2[[#This Row],[ספרות באמצע]])</f>
        <v>569</v>
      </c>
      <c r="AF807" s="1" t="str">
        <f>MID(טבלה2[[#This Row],[מספר רכב]],1,טבלה2[[#This Row],[ספרות בצדדים]])</f>
        <v>16</v>
      </c>
      <c r="AG807" s="1" t="str">
        <f>CONCATENATE(טבלה2[[#This Row],[חלק שמאלי]],"-",טבלה2[[#This Row],[אמצע]],"-",טבלה2[[#This Row],[חלק ימני]])</f>
        <v>16-569-62</v>
      </c>
      <c r="AH807">
        <f>IF(טבלה2[[#This Row],[מספר ספרות]]=7,3,2)</f>
        <v>3</v>
      </c>
      <c r="AI807">
        <f>IF(טבלה2[[#This Row],[מספר ספרות]]=7,2,3)</f>
        <v>2</v>
      </c>
    </row>
    <row r="808" spans="17:35" x14ac:dyDescent="0.25">
      <c r="Q808">
        <v>5586972</v>
      </c>
      <c r="R808">
        <v>481</v>
      </c>
      <c r="S808" t="s">
        <v>165</v>
      </c>
      <c r="T808" t="s">
        <v>683</v>
      </c>
      <c r="U808" t="s">
        <v>684</v>
      </c>
      <c r="V808">
        <v>15</v>
      </c>
      <c r="W808">
        <v>2009</v>
      </c>
      <c r="X808" s="1">
        <f>2025-טבלה2[[#This Row],[שנת יצור]]</f>
        <v>16</v>
      </c>
      <c r="Y808" s="39">
        <v>45281</v>
      </c>
      <c r="Z808" s="39">
        <v>45647</v>
      </c>
      <c r="AA808" t="s">
        <v>156</v>
      </c>
      <c r="AB808" t="s">
        <v>348</v>
      </c>
      <c r="AC808" s="1">
        <f>LEN(טבלה2[[#This Row],[מספר רכב]])</f>
        <v>7</v>
      </c>
      <c r="AD808" s="1" t="str">
        <f>RIGHT(טבלה2[[#This Row],[מספר רכב]],טבלה2[[#This Row],[ספרות בצדדים]])</f>
        <v>72</v>
      </c>
      <c r="AE808" s="1" t="str">
        <f>MID(טבלה2[[#This Row],[מספר רכב]],טבלה2[[#This Row],[ספרות בצדדים]]+1,טבלה2[[#This Row],[ספרות באמצע]])</f>
        <v>869</v>
      </c>
      <c r="AF808" s="1" t="str">
        <f>MID(טבלה2[[#This Row],[מספר רכב]],1,טבלה2[[#This Row],[ספרות בצדדים]])</f>
        <v>55</v>
      </c>
      <c r="AG808" s="1" t="str">
        <f>CONCATENATE(טבלה2[[#This Row],[חלק שמאלי]],"-",טבלה2[[#This Row],[אמצע]],"-",טבלה2[[#This Row],[חלק ימני]])</f>
        <v>55-869-72</v>
      </c>
      <c r="AH808">
        <f>IF(טבלה2[[#This Row],[מספר ספרות]]=7,3,2)</f>
        <v>3</v>
      </c>
      <c r="AI808">
        <f>IF(טבלה2[[#This Row],[מספר ספרות]]=7,2,3)</f>
        <v>2</v>
      </c>
    </row>
    <row r="809" spans="17:35" x14ac:dyDescent="0.25">
      <c r="Q809">
        <v>9325128</v>
      </c>
      <c r="R809">
        <v>683</v>
      </c>
      <c r="S809" t="s">
        <v>192</v>
      </c>
      <c r="T809" t="s">
        <v>272</v>
      </c>
      <c r="U809" t="s">
        <v>194</v>
      </c>
      <c r="W809">
        <v>2005</v>
      </c>
      <c r="X809" s="1">
        <f>2025-טבלה2[[#This Row],[שנת יצור]]</f>
        <v>20</v>
      </c>
      <c r="Y809" s="39">
        <v>45266</v>
      </c>
      <c r="Z809" s="39">
        <v>45639</v>
      </c>
      <c r="AA809" t="s">
        <v>229</v>
      </c>
      <c r="AB809" t="s">
        <v>574</v>
      </c>
      <c r="AC809" s="1">
        <f>LEN(טבלה2[[#This Row],[מספר רכב]])</f>
        <v>7</v>
      </c>
      <c r="AD809" s="1" t="str">
        <f>RIGHT(טבלה2[[#This Row],[מספר רכב]],טבלה2[[#This Row],[ספרות בצדדים]])</f>
        <v>28</v>
      </c>
      <c r="AE809" s="1" t="str">
        <f>MID(טבלה2[[#This Row],[מספר רכב]],טבלה2[[#This Row],[ספרות בצדדים]]+1,טבלה2[[#This Row],[ספרות באמצע]])</f>
        <v>251</v>
      </c>
      <c r="AF809" s="1" t="str">
        <f>MID(טבלה2[[#This Row],[מספר רכב]],1,טבלה2[[#This Row],[ספרות בצדדים]])</f>
        <v>93</v>
      </c>
      <c r="AG809" s="1" t="str">
        <f>CONCATENATE(טבלה2[[#This Row],[חלק שמאלי]],"-",טבלה2[[#This Row],[אמצע]],"-",טבלה2[[#This Row],[חלק ימני]])</f>
        <v>93-251-28</v>
      </c>
      <c r="AH809">
        <f>IF(טבלה2[[#This Row],[מספר ספרות]]=7,3,2)</f>
        <v>3</v>
      </c>
      <c r="AI809">
        <f>IF(טבלה2[[#This Row],[מספר ספרות]]=7,2,3)</f>
        <v>2</v>
      </c>
    </row>
    <row r="810" spans="17:35" x14ac:dyDescent="0.25">
      <c r="Q810">
        <v>5322361</v>
      </c>
      <c r="R810">
        <v>650</v>
      </c>
      <c r="S810" t="s">
        <v>436</v>
      </c>
      <c r="T810" t="s">
        <v>685</v>
      </c>
      <c r="U810" t="s">
        <v>686</v>
      </c>
      <c r="W810">
        <v>2007</v>
      </c>
      <c r="X810" s="1">
        <f>2025-טבלה2[[#This Row],[שנת יצור]]</f>
        <v>18</v>
      </c>
      <c r="Y810" s="39">
        <v>45271</v>
      </c>
      <c r="Z810" s="39">
        <v>45645</v>
      </c>
      <c r="AA810" t="s">
        <v>118</v>
      </c>
      <c r="AB810" t="s">
        <v>687</v>
      </c>
      <c r="AC810" s="1">
        <f>LEN(טבלה2[[#This Row],[מספר רכב]])</f>
        <v>7</v>
      </c>
      <c r="AD810" s="1" t="str">
        <f>RIGHT(טבלה2[[#This Row],[מספר רכב]],טבלה2[[#This Row],[ספרות בצדדים]])</f>
        <v>61</v>
      </c>
      <c r="AE810" s="1" t="str">
        <f>MID(טבלה2[[#This Row],[מספר רכב]],טבלה2[[#This Row],[ספרות בצדדים]]+1,טבלה2[[#This Row],[ספרות באמצע]])</f>
        <v>223</v>
      </c>
      <c r="AF810" s="1" t="str">
        <f>MID(טבלה2[[#This Row],[מספר רכב]],1,טבלה2[[#This Row],[ספרות בצדדים]])</f>
        <v>53</v>
      </c>
      <c r="AG810" s="1" t="str">
        <f>CONCATENATE(טבלה2[[#This Row],[חלק שמאלי]],"-",טבלה2[[#This Row],[אמצע]],"-",טבלה2[[#This Row],[חלק ימני]])</f>
        <v>53-223-61</v>
      </c>
      <c r="AH810">
        <f>IF(טבלה2[[#This Row],[מספר ספרות]]=7,3,2)</f>
        <v>3</v>
      </c>
      <c r="AI810">
        <f>IF(טבלה2[[#This Row],[מספר ספרות]]=7,2,3)</f>
        <v>2</v>
      </c>
    </row>
    <row r="811" spans="17:35" x14ac:dyDescent="0.25">
      <c r="Q811">
        <v>6835869</v>
      </c>
      <c r="R811">
        <v>502</v>
      </c>
      <c r="S811" t="s">
        <v>334</v>
      </c>
      <c r="T811" t="s">
        <v>433</v>
      </c>
      <c r="U811" t="s">
        <v>183</v>
      </c>
      <c r="V811">
        <v>14</v>
      </c>
      <c r="W811">
        <v>2009</v>
      </c>
      <c r="X811" s="1">
        <f>2025-טבלה2[[#This Row],[שנת יצור]]</f>
        <v>16</v>
      </c>
      <c r="Y811" s="39">
        <v>45280</v>
      </c>
      <c r="Z811" s="39">
        <v>45645</v>
      </c>
      <c r="AA811" t="s">
        <v>156</v>
      </c>
      <c r="AB811" t="s">
        <v>434</v>
      </c>
      <c r="AC811" s="1">
        <f>LEN(טבלה2[[#This Row],[מספר רכב]])</f>
        <v>7</v>
      </c>
      <c r="AD811" s="1" t="str">
        <f>RIGHT(טבלה2[[#This Row],[מספר רכב]],טבלה2[[#This Row],[ספרות בצדדים]])</f>
        <v>69</v>
      </c>
      <c r="AE811" s="1" t="str">
        <f>MID(טבלה2[[#This Row],[מספר רכב]],טבלה2[[#This Row],[ספרות בצדדים]]+1,טבלה2[[#This Row],[ספרות באמצע]])</f>
        <v>358</v>
      </c>
      <c r="AF811" s="1" t="str">
        <f>MID(טבלה2[[#This Row],[מספר רכב]],1,טבלה2[[#This Row],[ספרות בצדדים]])</f>
        <v>68</v>
      </c>
      <c r="AG811" s="1" t="str">
        <f>CONCATENATE(טבלה2[[#This Row],[חלק שמאלי]],"-",טבלה2[[#This Row],[אמצע]],"-",טבלה2[[#This Row],[חלק ימני]])</f>
        <v>68-358-69</v>
      </c>
      <c r="AH811">
        <f>IF(טבלה2[[#This Row],[מספר ספרות]]=7,3,2)</f>
        <v>3</v>
      </c>
      <c r="AI811">
        <f>IF(טבלה2[[#This Row],[מספר ספרות]]=7,2,3)</f>
        <v>2</v>
      </c>
    </row>
    <row r="812" spans="17:35" x14ac:dyDescent="0.25">
      <c r="Q812">
        <v>6919158</v>
      </c>
      <c r="R812">
        <v>650</v>
      </c>
      <c r="S812" t="s">
        <v>436</v>
      </c>
      <c r="T812" t="s">
        <v>688</v>
      </c>
      <c r="U812" t="s">
        <v>689</v>
      </c>
      <c r="W812">
        <v>2005</v>
      </c>
      <c r="X812" s="1">
        <f>2025-טבלה2[[#This Row],[שנת יצור]]</f>
        <v>20</v>
      </c>
      <c r="Y812" s="39">
        <v>45291</v>
      </c>
      <c r="Z812" s="39">
        <v>45652</v>
      </c>
      <c r="AA812" t="s">
        <v>156</v>
      </c>
      <c r="AB812" t="s">
        <v>687</v>
      </c>
      <c r="AC812" s="1">
        <f>LEN(טבלה2[[#This Row],[מספר רכב]])</f>
        <v>7</v>
      </c>
      <c r="AD812" s="1" t="str">
        <f>RIGHT(טבלה2[[#This Row],[מספר רכב]],טבלה2[[#This Row],[ספרות בצדדים]])</f>
        <v>58</v>
      </c>
      <c r="AE812" s="1" t="str">
        <f>MID(טבלה2[[#This Row],[מספר רכב]],טבלה2[[#This Row],[ספרות בצדדים]]+1,טבלה2[[#This Row],[ספרות באמצע]])</f>
        <v>191</v>
      </c>
      <c r="AF812" s="1" t="str">
        <f>MID(טבלה2[[#This Row],[מספר רכב]],1,טבלה2[[#This Row],[ספרות בצדדים]])</f>
        <v>69</v>
      </c>
      <c r="AG812" s="1" t="str">
        <f>CONCATENATE(טבלה2[[#This Row],[חלק שמאלי]],"-",טבלה2[[#This Row],[אמצע]],"-",טבלה2[[#This Row],[חלק ימני]])</f>
        <v>69-191-58</v>
      </c>
      <c r="AH812">
        <f>IF(טבלה2[[#This Row],[מספר ספרות]]=7,3,2)</f>
        <v>3</v>
      </c>
      <c r="AI812">
        <f>IF(טבלה2[[#This Row],[מספר ספרות]]=7,2,3)</f>
        <v>2</v>
      </c>
    </row>
    <row r="813" spans="17:35" x14ac:dyDescent="0.25">
      <c r="Q813">
        <v>3680366</v>
      </c>
      <c r="R813">
        <v>481</v>
      </c>
      <c r="S813" t="s">
        <v>165</v>
      </c>
      <c r="T813" t="s">
        <v>243</v>
      </c>
      <c r="U813" t="s">
        <v>198</v>
      </c>
      <c r="V813">
        <v>15</v>
      </c>
      <c r="W813">
        <v>2008</v>
      </c>
      <c r="X813" s="1">
        <f>2025-טבלה2[[#This Row],[שנת יצור]]</f>
        <v>17</v>
      </c>
      <c r="Y813" s="39">
        <v>45507</v>
      </c>
      <c r="Z813" s="39">
        <v>45837</v>
      </c>
      <c r="AA813" t="s">
        <v>116</v>
      </c>
      <c r="AB813" t="s">
        <v>200</v>
      </c>
      <c r="AC813" s="1">
        <f>LEN(טבלה2[[#This Row],[מספר רכב]])</f>
        <v>7</v>
      </c>
      <c r="AD813" s="1" t="str">
        <f>RIGHT(טבלה2[[#This Row],[מספר רכב]],טבלה2[[#This Row],[ספרות בצדדים]])</f>
        <v>66</v>
      </c>
      <c r="AE813" s="1" t="str">
        <f>MID(טבלה2[[#This Row],[מספר רכב]],טבלה2[[#This Row],[ספרות בצדדים]]+1,טבלה2[[#This Row],[ספרות באמצע]])</f>
        <v>803</v>
      </c>
      <c r="AF813" s="1" t="str">
        <f>MID(טבלה2[[#This Row],[מספר רכב]],1,טבלה2[[#This Row],[ספרות בצדדים]])</f>
        <v>36</v>
      </c>
      <c r="AG813" s="1" t="str">
        <f>CONCATENATE(טבלה2[[#This Row],[חלק שמאלי]],"-",טבלה2[[#This Row],[אמצע]],"-",טבלה2[[#This Row],[חלק ימני]])</f>
        <v>36-803-66</v>
      </c>
      <c r="AH813">
        <f>IF(טבלה2[[#This Row],[מספר ספרות]]=7,3,2)</f>
        <v>3</v>
      </c>
      <c r="AI813">
        <f>IF(טבלה2[[#This Row],[מספר ספרות]]=7,2,3)</f>
        <v>2</v>
      </c>
    </row>
    <row r="814" spans="17:35" x14ac:dyDescent="0.25">
      <c r="Q814">
        <v>7635866</v>
      </c>
      <c r="R814">
        <v>413</v>
      </c>
      <c r="S814" t="s">
        <v>123</v>
      </c>
      <c r="T814" t="s">
        <v>159</v>
      </c>
      <c r="U814" t="s">
        <v>158</v>
      </c>
      <c r="V814">
        <v>15</v>
      </c>
      <c r="W814">
        <v>2008</v>
      </c>
      <c r="X814" s="1">
        <f>2025-טבלה2[[#This Row],[שנת יצור]]</f>
        <v>17</v>
      </c>
      <c r="Y814" s="39">
        <v>45491</v>
      </c>
      <c r="Z814" s="39">
        <v>45854</v>
      </c>
      <c r="AA814" t="s">
        <v>133</v>
      </c>
      <c r="AB814" t="s">
        <v>127</v>
      </c>
      <c r="AC814" s="1">
        <f>LEN(טבלה2[[#This Row],[מספר רכב]])</f>
        <v>7</v>
      </c>
      <c r="AD814" s="1" t="str">
        <f>RIGHT(טבלה2[[#This Row],[מספר רכב]],טבלה2[[#This Row],[ספרות בצדדים]])</f>
        <v>66</v>
      </c>
      <c r="AE814" s="1" t="str">
        <f>MID(טבלה2[[#This Row],[מספר רכב]],טבלה2[[#This Row],[ספרות בצדדים]]+1,טבלה2[[#This Row],[ספרות באמצע]])</f>
        <v>358</v>
      </c>
      <c r="AF814" s="1" t="str">
        <f>MID(טבלה2[[#This Row],[מספר רכב]],1,טבלה2[[#This Row],[ספרות בצדדים]])</f>
        <v>76</v>
      </c>
      <c r="AG814" s="1" t="str">
        <f>CONCATENATE(טבלה2[[#This Row],[חלק שמאלי]],"-",טבלה2[[#This Row],[אמצע]],"-",טבלה2[[#This Row],[חלק ימני]])</f>
        <v>76-358-66</v>
      </c>
      <c r="AH814">
        <f>IF(טבלה2[[#This Row],[מספר ספרות]]=7,3,2)</f>
        <v>3</v>
      </c>
      <c r="AI814">
        <f>IF(טבלה2[[#This Row],[מספר ספרות]]=7,2,3)</f>
        <v>2</v>
      </c>
    </row>
    <row r="815" spans="17:35" x14ac:dyDescent="0.25">
      <c r="Q815">
        <v>3197570</v>
      </c>
      <c r="R815">
        <v>413</v>
      </c>
      <c r="S815" t="s">
        <v>123</v>
      </c>
      <c r="T815" t="s">
        <v>157</v>
      </c>
      <c r="U815" t="s">
        <v>158</v>
      </c>
      <c r="V815">
        <v>15</v>
      </c>
      <c r="W815">
        <v>2009</v>
      </c>
      <c r="X815" s="1">
        <f>2025-טבלה2[[#This Row],[שנת יצור]]</f>
        <v>16</v>
      </c>
      <c r="Y815" s="39">
        <v>45636</v>
      </c>
      <c r="Z815" s="39">
        <v>45998</v>
      </c>
      <c r="AA815" t="s">
        <v>229</v>
      </c>
      <c r="AB815" t="s">
        <v>127</v>
      </c>
      <c r="AC815" s="1">
        <f>LEN(טבלה2[[#This Row],[מספר רכב]])</f>
        <v>7</v>
      </c>
      <c r="AD815" s="1" t="str">
        <f>RIGHT(טבלה2[[#This Row],[מספר רכב]],טבלה2[[#This Row],[ספרות בצדדים]])</f>
        <v>70</v>
      </c>
      <c r="AE815" s="1" t="str">
        <f>MID(טבלה2[[#This Row],[מספר רכב]],טבלה2[[#This Row],[ספרות בצדדים]]+1,טבלה2[[#This Row],[ספרות באמצע]])</f>
        <v>975</v>
      </c>
      <c r="AF815" s="1" t="str">
        <f>MID(טבלה2[[#This Row],[מספר רכב]],1,טבלה2[[#This Row],[ספרות בצדדים]])</f>
        <v>31</v>
      </c>
      <c r="AG815" s="1" t="str">
        <f>CONCATENATE(טבלה2[[#This Row],[חלק שמאלי]],"-",טבלה2[[#This Row],[אמצע]],"-",טבלה2[[#This Row],[חלק ימני]])</f>
        <v>31-975-70</v>
      </c>
      <c r="AH815">
        <f>IF(טבלה2[[#This Row],[מספר ספרות]]=7,3,2)</f>
        <v>3</v>
      </c>
      <c r="AI815">
        <f>IF(טבלה2[[#This Row],[מספר ספרות]]=7,2,3)</f>
        <v>2</v>
      </c>
    </row>
    <row r="816" spans="17:35" x14ac:dyDescent="0.25">
      <c r="Q816">
        <v>1978963</v>
      </c>
      <c r="R816">
        <v>481</v>
      </c>
      <c r="S816" t="s">
        <v>165</v>
      </c>
      <c r="T816" t="s">
        <v>690</v>
      </c>
      <c r="U816" t="s">
        <v>228</v>
      </c>
      <c r="V816">
        <v>15</v>
      </c>
      <c r="W816">
        <v>2008</v>
      </c>
      <c r="X816" s="1">
        <f>2025-טבלה2[[#This Row],[שנת יצור]]</f>
        <v>17</v>
      </c>
      <c r="Y816" s="39">
        <v>45784</v>
      </c>
      <c r="Z816" s="39">
        <v>46142</v>
      </c>
      <c r="AA816" t="s">
        <v>442</v>
      </c>
      <c r="AB816" t="s">
        <v>168</v>
      </c>
      <c r="AC816" s="1">
        <f>LEN(טבלה2[[#This Row],[מספר רכב]])</f>
        <v>7</v>
      </c>
      <c r="AD816" s="1" t="str">
        <f>RIGHT(טבלה2[[#This Row],[מספר רכב]],טבלה2[[#This Row],[ספרות בצדדים]])</f>
        <v>63</v>
      </c>
      <c r="AE816" s="1" t="str">
        <f>MID(טבלה2[[#This Row],[מספר רכב]],טבלה2[[#This Row],[ספרות בצדדים]]+1,טבלה2[[#This Row],[ספרות באמצע]])</f>
        <v>789</v>
      </c>
      <c r="AF816" s="1" t="str">
        <f>MID(טבלה2[[#This Row],[מספר רכב]],1,טבלה2[[#This Row],[ספרות בצדדים]])</f>
        <v>19</v>
      </c>
      <c r="AG816" s="1" t="str">
        <f>CONCATENATE(טבלה2[[#This Row],[חלק שמאלי]],"-",טבלה2[[#This Row],[אמצע]],"-",טבלה2[[#This Row],[חלק ימני]])</f>
        <v>19-789-63</v>
      </c>
      <c r="AH816">
        <f>IF(טבלה2[[#This Row],[מספר ספרות]]=7,3,2)</f>
        <v>3</v>
      </c>
      <c r="AI816">
        <f>IF(טבלה2[[#This Row],[מספר ספרות]]=7,2,3)</f>
        <v>2</v>
      </c>
    </row>
    <row r="817" spans="17:35" x14ac:dyDescent="0.25">
      <c r="Q817">
        <v>6360936</v>
      </c>
      <c r="R817">
        <v>588</v>
      </c>
      <c r="S817" t="s">
        <v>111</v>
      </c>
      <c r="T817" t="s">
        <v>135</v>
      </c>
      <c r="U817" t="s">
        <v>194</v>
      </c>
      <c r="W817">
        <v>2002</v>
      </c>
      <c r="X817" s="1">
        <f>2025-טבלה2[[#This Row],[שנת יצור]]</f>
        <v>23</v>
      </c>
      <c r="Y817" s="39">
        <v>45558</v>
      </c>
      <c r="Z817" s="39">
        <v>45704</v>
      </c>
      <c r="AA817" t="s">
        <v>116</v>
      </c>
      <c r="AB817" t="s">
        <v>137</v>
      </c>
      <c r="AC817" s="1">
        <f>LEN(טבלה2[[#This Row],[מספר רכב]])</f>
        <v>7</v>
      </c>
      <c r="AD817" s="1" t="str">
        <f>RIGHT(טבלה2[[#This Row],[מספר רכב]],טבלה2[[#This Row],[ספרות בצדדים]])</f>
        <v>36</v>
      </c>
      <c r="AE817" s="1" t="str">
        <f>MID(טבלה2[[#This Row],[מספר רכב]],טבלה2[[#This Row],[ספרות בצדדים]]+1,טבלה2[[#This Row],[ספרות באמצע]])</f>
        <v>609</v>
      </c>
      <c r="AF817" s="1" t="str">
        <f>MID(טבלה2[[#This Row],[מספר רכב]],1,טבלה2[[#This Row],[ספרות בצדדים]])</f>
        <v>63</v>
      </c>
      <c r="AG817" s="1" t="str">
        <f>CONCATENATE(טבלה2[[#This Row],[חלק שמאלי]],"-",טבלה2[[#This Row],[אמצע]],"-",טבלה2[[#This Row],[חלק ימני]])</f>
        <v>63-609-36</v>
      </c>
      <c r="AH817">
        <f>IF(טבלה2[[#This Row],[מספר ספרות]]=7,3,2)</f>
        <v>3</v>
      </c>
      <c r="AI817">
        <f>IF(טבלה2[[#This Row],[מספר ספרות]]=7,2,3)</f>
        <v>2</v>
      </c>
    </row>
    <row r="818" spans="17:35" x14ac:dyDescent="0.25">
      <c r="Q818">
        <v>8970664</v>
      </c>
      <c r="R818">
        <v>413</v>
      </c>
      <c r="S818" t="s">
        <v>123</v>
      </c>
      <c r="T818" t="s">
        <v>132</v>
      </c>
      <c r="U818" t="s">
        <v>125</v>
      </c>
      <c r="V818">
        <v>9</v>
      </c>
      <c r="W818">
        <v>2008</v>
      </c>
      <c r="X818" s="1">
        <f>2025-טבלה2[[#This Row],[שנת יצור]]</f>
        <v>17</v>
      </c>
      <c r="Y818" s="39">
        <v>45369</v>
      </c>
      <c r="Z818" s="39">
        <v>45686</v>
      </c>
      <c r="AA818" t="s">
        <v>248</v>
      </c>
      <c r="AB818" t="s">
        <v>134</v>
      </c>
      <c r="AC818" s="1">
        <f>LEN(טבלה2[[#This Row],[מספר רכב]])</f>
        <v>7</v>
      </c>
      <c r="AD818" s="1" t="str">
        <f>RIGHT(טבלה2[[#This Row],[מספר רכב]],טבלה2[[#This Row],[ספרות בצדדים]])</f>
        <v>64</v>
      </c>
      <c r="AE818" s="1" t="str">
        <f>MID(טבלה2[[#This Row],[מספר רכב]],טבלה2[[#This Row],[ספרות בצדדים]]+1,טבלה2[[#This Row],[ספרות באמצע]])</f>
        <v>706</v>
      </c>
      <c r="AF818" s="1" t="str">
        <f>MID(טבלה2[[#This Row],[מספר רכב]],1,טבלה2[[#This Row],[ספרות בצדדים]])</f>
        <v>89</v>
      </c>
      <c r="AG818" s="1" t="str">
        <f>CONCATENATE(טבלה2[[#This Row],[חלק שמאלי]],"-",טבלה2[[#This Row],[אמצע]],"-",טבלה2[[#This Row],[חלק ימני]])</f>
        <v>89-706-64</v>
      </c>
      <c r="AH818">
        <f>IF(טבלה2[[#This Row],[מספר ספרות]]=7,3,2)</f>
        <v>3</v>
      </c>
      <c r="AI818">
        <f>IF(טבלה2[[#This Row],[מספר ספרות]]=7,2,3)</f>
        <v>2</v>
      </c>
    </row>
    <row r="819" spans="17:35" x14ac:dyDescent="0.25">
      <c r="Q819">
        <v>5506662</v>
      </c>
      <c r="R819">
        <v>114</v>
      </c>
      <c r="S819" t="s">
        <v>176</v>
      </c>
      <c r="T819">
        <v>211.054</v>
      </c>
      <c r="U819" t="s">
        <v>612</v>
      </c>
      <c r="W819">
        <v>2007</v>
      </c>
      <c r="X819" s="1">
        <f>2025-טבלה2[[#This Row],[שנת יצור]]</f>
        <v>18</v>
      </c>
      <c r="Y819" s="39">
        <v>45600</v>
      </c>
      <c r="Z819" s="39">
        <v>45979</v>
      </c>
      <c r="AA819" t="s">
        <v>116</v>
      </c>
      <c r="AB819" t="s">
        <v>267</v>
      </c>
      <c r="AC819" s="1">
        <f>LEN(טבלה2[[#This Row],[מספר רכב]])</f>
        <v>7</v>
      </c>
      <c r="AD819" s="1" t="str">
        <f>RIGHT(טבלה2[[#This Row],[מספר רכב]],טבלה2[[#This Row],[ספרות בצדדים]])</f>
        <v>62</v>
      </c>
      <c r="AE819" s="1" t="str">
        <f>MID(טבלה2[[#This Row],[מספר רכב]],טבלה2[[#This Row],[ספרות בצדדים]]+1,טבלה2[[#This Row],[ספרות באמצע]])</f>
        <v>066</v>
      </c>
      <c r="AF819" s="1" t="str">
        <f>MID(טבלה2[[#This Row],[מספר רכב]],1,טבלה2[[#This Row],[ספרות בצדדים]])</f>
        <v>55</v>
      </c>
      <c r="AG819" s="1" t="str">
        <f>CONCATENATE(טבלה2[[#This Row],[חלק שמאלי]],"-",טבלה2[[#This Row],[אמצע]],"-",טבלה2[[#This Row],[חלק ימני]])</f>
        <v>55-066-62</v>
      </c>
      <c r="AH819">
        <f>IF(טבלה2[[#This Row],[מספר ספרות]]=7,3,2)</f>
        <v>3</v>
      </c>
      <c r="AI819">
        <f>IF(טבלה2[[#This Row],[מספר ספרות]]=7,2,3)</f>
        <v>2</v>
      </c>
    </row>
    <row r="820" spans="17:35" x14ac:dyDescent="0.25">
      <c r="Q820">
        <v>1616763</v>
      </c>
      <c r="R820">
        <v>413</v>
      </c>
      <c r="S820" t="s">
        <v>123</v>
      </c>
      <c r="T820" t="s">
        <v>159</v>
      </c>
      <c r="U820" t="s">
        <v>158</v>
      </c>
      <c r="V820">
        <v>15</v>
      </c>
      <c r="W820">
        <v>2008</v>
      </c>
      <c r="X820" s="1">
        <f>2025-טבלה2[[#This Row],[שנת יצור]]</f>
        <v>17</v>
      </c>
      <c r="Y820" s="39">
        <v>45513</v>
      </c>
      <c r="Z820" s="39">
        <v>45797</v>
      </c>
      <c r="AA820" t="s">
        <v>126</v>
      </c>
      <c r="AB820" t="s">
        <v>127</v>
      </c>
      <c r="AC820" s="1">
        <f>LEN(טבלה2[[#This Row],[מספר רכב]])</f>
        <v>7</v>
      </c>
      <c r="AD820" s="1" t="str">
        <f>RIGHT(טבלה2[[#This Row],[מספר רכב]],טבלה2[[#This Row],[ספרות בצדדים]])</f>
        <v>63</v>
      </c>
      <c r="AE820" s="1" t="str">
        <f>MID(טבלה2[[#This Row],[מספר רכב]],טבלה2[[#This Row],[ספרות בצדדים]]+1,טבלה2[[#This Row],[ספרות באמצע]])</f>
        <v>167</v>
      </c>
      <c r="AF820" s="1" t="str">
        <f>MID(טבלה2[[#This Row],[מספר רכב]],1,טבלה2[[#This Row],[ספרות בצדדים]])</f>
        <v>16</v>
      </c>
      <c r="AG820" s="1" t="str">
        <f>CONCATENATE(טבלה2[[#This Row],[חלק שמאלי]],"-",טבלה2[[#This Row],[אמצע]],"-",טבלה2[[#This Row],[חלק ימני]])</f>
        <v>16-167-63</v>
      </c>
      <c r="AH820">
        <f>IF(טבלה2[[#This Row],[מספר ספרות]]=7,3,2)</f>
        <v>3</v>
      </c>
      <c r="AI820">
        <f>IF(טבלה2[[#This Row],[מספר ספרות]]=7,2,3)</f>
        <v>2</v>
      </c>
    </row>
    <row r="821" spans="17:35" x14ac:dyDescent="0.25">
      <c r="Q821">
        <v>8288267</v>
      </c>
      <c r="R821">
        <v>388</v>
      </c>
      <c r="S821" t="s">
        <v>144</v>
      </c>
      <c r="T821" t="s">
        <v>145</v>
      </c>
      <c r="V821">
        <v>15</v>
      </c>
      <c r="W821">
        <v>2008</v>
      </c>
      <c r="X821" s="1">
        <f>2025-טבלה2[[#This Row],[שנת יצור]]</f>
        <v>17</v>
      </c>
      <c r="Y821" s="39">
        <v>45526</v>
      </c>
      <c r="Z821" s="39">
        <v>45872</v>
      </c>
      <c r="AA821" t="s">
        <v>367</v>
      </c>
      <c r="AB821" t="s">
        <v>146</v>
      </c>
      <c r="AC821" s="1">
        <f>LEN(טבלה2[[#This Row],[מספר רכב]])</f>
        <v>7</v>
      </c>
      <c r="AD821" s="1" t="str">
        <f>RIGHT(טבלה2[[#This Row],[מספר רכב]],טבלה2[[#This Row],[ספרות בצדדים]])</f>
        <v>67</v>
      </c>
      <c r="AE821" s="1" t="str">
        <f>MID(טבלה2[[#This Row],[מספר רכב]],טבלה2[[#This Row],[ספרות בצדדים]]+1,טבלה2[[#This Row],[ספרות באמצע]])</f>
        <v>882</v>
      </c>
      <c r="AF821" s="1" t="str">
        <f>MID(טבלה2[[#This Row],[מספר רכב]],1,טבלה2[[#This Row],[ספרות בצדדים]])</f>
        <v>82</v>
      </c>
      <c r="AG821" s="1" t="str">
        <f>CONCATENATE(טבלה2[[#This Row],[חלק שמאלי]],"-",טבלה2[[#This Row],[אמצע]],"-",טבלה2[[#This Row],[חלק ימני]])</f>
        <v>82-882-67</v>
      </c>
      <c r="AH821">
        <f>IF(טבלה2[[#This Row],[מספר ספרות]]=7,3,2)</f>
        <v>3</v>
      </c>
      <c r="AI821">
        <f>IF(טבלה2[[#This Row],[מספר ספרות]]=7,2,3)</f>
        <v>2</v>
      </c>
    </row>
    <row r="822" spans="17:35" x14ac:dyDescent="0.25">
      <c r="Q822">
        <v>7617759</v>
      </c>
      <c r="R822">
        <v>413</v>
      </c>
      <c r="S822" t="s">
        <v>123</v>
      </c>
      <c r="T822" t="s">
        <v>179</v>
      </c>
      <c r="U822" t="s">
        <v>158</v>
      </c>
      <c r="W822">
        <v>2005</v>
      </c>
      <c r="X822" s="1">
        <f>2025-טבלה2[[#This Row],[שנת יצור]]</f>
        <v>20</v>
      </c>
      <c r="Y822" s="39">
        <v>45769</v>
      </c>
      <c r="Z822" s="39">
        <v>45946</v>
      </c>
      <c r="AA822" t="s">
        <v>126</v>
      </c>
      <c r="AB822" t="s">
        <v>127</v>
      </c>
      <c r="AC822" s="1">
        <f>LEN(טבלה2[[#This Row],[מספר רכב]])</f>
        <v>7</v>
      </c>
      <c r="AD822" s="1" t="str">
        <f>RIGHT(טבלה2[[#This Row],[מספר רכב]],טבלה2[[#This Row],[ספרות בצדדים]])</f>
        <v>59</v>
      </c>
      <c r="AE822" s="1" t="str">
        <f>MID(טבלה2[[#This Row],[מספר רכב]],טבלה2[[#This Row],[ספרות בצדדים]]+1,טבלה2[[#This Row],[ספרות באמצע]])</f>
        <v>177</v>
      </c>
      <c r="AF822" s="1" t="str">
        <f>MID(טבלה2[[#This Row],[מספר רכב]],1,טבלה2[[#This Row],[ספרות בצדדים]])</f>
        <v>76</v>
      </c>
      <c r="AG822" s="1" t="str">
        <f>CONCATENATE(טבלה2[[#This Row],[חלק שמאלי]],"-",טבלה2[[#This Row],[אמצע]],"-",טבלה2[[#This Row],[חלק ימני]])</f>
        <v>76-177-59</v>
      </c>
      <c r="AH822">
        <f>IF(טבלה2[[#This Row],[מספר ספרות]]=7,3,2)</f>
        <v>3</v>
      </c>
      <c r="AI822">
        <f>IF(טבלה2[[#This Row],[מספר ספרות]]=7,2,3)</f>
        <v>2</v>
      </c>
    </row>
    <row r="823" spans="17:35" x14ac:dyDescent="0.25">
      <c r="Q823">
        <v>7232866</v>
      </c>
      <c r="R823">
        <v>413</v>
      </c>
      <c r="S823" t="s">
        <v>123</v>
      </c>
      <c r="T823" t="s">
        <v>180</v>
      </c>
      <c r="U823" t="s">
        <v>125</v>
      </c>
      <c r="V823">
        <v>15</v>
      </c>
      <c r="W823">
        <v>2008</v>
      </c>
      <c r="X823" s="1">
        <f>2025-טבלה2[[#This Row],[שנת יצור]]</f>
        <v>17</v>
      </c>
      <c r="Y823" s="39">
        <v>45431</v>
      </c>
      <c r="Z823" s="39">
        <v>45796</v>
      </c>
      <c r="AA823" t="s">
        <v>133</v>
      </c>
      <c r="AB823" t="s">
        <v>127</v>
      </c>
      <c r="AC823" s="1">
        <f>LEN(טבלה2[[#This Row],[מספר רכב]])</f>
        <v>7</v>
      </c>
      <c r="AD823" s="1" t="str">
        <f>RIGHT(טבלה2[[#This Row],[מספר רכב]],טבלה2[[#This Row],[ספרות בצדדים]])</f>
        <v>66</v>
      </c>
      <c r="AE823" s="1" t="str">
        <f>MID(טבלה2[[#This Row],[מספר רכב]],טבלה2[[#This Row],[ספרות בצדדים]]+1,טבלה2[[#This Row],[ספרות באמצע]])</f>
        <v>328</v>
      </c>
      <c r="AF823" s="1" t="str">
        <f>MID(טבלה2[[#This Row],[מספר רכב]],1,טבלה2[[#This Row],[ספרות בצדדים]])</f>
        <v>72</v>
      </c>
      <c r="AG823" s="1" t="str">
        <f>CONCATENATE(טבלה2[[#This Row],[חלק שמאלי]],"-",טבלה2[[#This Row],[אמצע]],"-",טבלה2[[#This Row],[חלק ימני]])</f>
        <v>72-328-66</v>
      </c>
      <c r="AH823">
        <f>IF(טבלה2[[#This Row],[מספר ספרות]]=7,3,2)</f>
        <v>3</v>
      </c>
      <c r="AI823">
        <f>IF(טבלה2[[#This Row],[מספר ספרות]]=7,2,3)</f>
        <v>2</v>
      </c>
    </row>
    <row r="824" spans="17:35" x14ac:dyDescent="0.25">
      <c r="Q824">
        <v>2797860</v>
      </c>
      <c r="R824">
        <v>650</v>
      </c>
      <c r="S824" t="s">
        <v>436</v>
      </c>
      <c r="T824" t="s">
        <v>691</v>
      </c>
      <c r="U824" t="s">
        <v>692</v>
      </c>
      <c r="W824">
        <v>2006</v>
      </c>
      <c r="X824" s="1">
        <f>2025-טבלה2[[#This Row],[שנת יצור]]</f>
        <v>19</v>
      </c>
      <c r="Y824" s="39">
        <v>45441</v>
      </c>
      <c r="Z824" s="39">
        <v>45813</v>
      </c>
      <c r="AA824" t="s">
        <v>119</v>
      </c>
      <c r="AB824" t="s">
        <v>547</v>
      </c>
      <c r="AC824" s="1">
        <f>LEN(טבלה2[[#This Row],[מספר רכב]])</f>
        <v>7</v>
      </c>
      <c r="AD824" s="1" t="str">
        <f>RIGHT(טבלה2[[#This Row],[מספר רכב]],טבלה2[[#This Row],[ספרות בצדדים]])</f>
        <v>60</v>
      </c>
      <c r="AE824" s="1" t="str">
        <f>MID(טבלה2[[#This Row],[מספר רכב]],טבלה2[[#This Row],[ספרות בצדדים]]+1,טבלה2[[#This Row],[ספרות באמצע]])</f>
        <v>978</v>
      </c>
      <c r="AF824" s="1" t="str">
        <f>MID(טבלה2[[#This Row],[מספר רכב]],1,טבלה2[[#This Row],[ספרות בצדדים]])</f>
        <v>27</v>
      </c>
      <c r="AG824" s="1" t="str">
        <f>CONCATENATE(טבלה2[[#This Row],[חלק שמאלי]],"-",טבלה2[[#This Row],[אמצע]],"-",טבלה2[[#This Row],[חלק ימני]])</f>
        <v>27-978-60</v>
      </c>
      <c r="AH824">
        <f>IF(טבלה2[[#This Row],[מספר ספרות]]=7,3,2)</f>
        <v>3</v>
      </c>
      <c r="AI824">
        <f>IF(טבלה2[[#This Row],[מספר ספרות]]=7,2,3)</f>
        <v>2</v>
      </c>
    </row>
    <row r="825" spans="17:35" x14ac:dyDescent="0.25">
      <c r="Q825">
        <v>7613059</v>
      </c>
      <c r="R825">
        <v>413</v>
      </c>
      <c r="S825" t="s">
        <v>123</v>
      </c>
      <c r="T825" t="s">
        <v>124</v>
      </c>
      <c r="U825" t="s">
        <v>125</v>
      </c>
      <c r="W825">
        <v>2005</v>
      </c>
      <c r="X825" s="1">
        <f>2025-טבלה2[[#This Row],[שנת יצור]]</f>
        <v>20</v>
      </c>
      <c r="Y825" s="39">
        <v>45766</v>
      </c>
      <c r="Z825" s="39">
        <v>45941</v>
      </c>
      <c r="AA825" t="s">
        <v>126</v>
      </c>
      <c r="AB825" t="s">
        <v>127</v>
      </c>
      <c r="AC825" s="1">
        <f>LEN(טבלה2[[#This Row],[מספר רכב]])</f>
        <v>7</v>
      </c>
      <c r="AD825" s="1" t="str">
        <f>RIGHT(טבלה2[[#This Row],[מספר רכב]],טבלה2[[#This Row],[ספרות בצדדים]])</f>
        <v>59</v>
      </c>
      <c r="AE825" s="1" t="str">
        <f>MID(טבלה2[[#This Row],[מספר רכב]],טבלה2[[#This Row],[ספרות בצדדים]]+1,טבלה2[[#This Row],[ספרות באמצע]])</f>
        <v>130</v>
      </c>
      <c r="AF825" s="1" t="str">
        <f>MID(טבלה2[[#This Row],[מספר רכב]],1,טבלה2[[#This Row],[ספרות בצדדים]])</f>
        <v>76</v>
      </c>
      <c r="AG825" s="1" t="str">
        <f>CONCATENATE(טבלה2[[#This Row],[חלק שמאלי]],"-",טבלה2[[#This Row],[אמצע]],"-",טבלה2[[#This Row],[חלק ימני]])</f>
        <v>76-130-59</v>
      </c>
      <c r="AH825">
        <f>IF(טבלה2[[#This Row],[מספר ספרות]]=7,3,2)</f>
        <v>3</v>
      </c>
      <c r="AI825">
        <f>IF(טבלה2[[#This Row],[מספר ספרות]]=7,2,3)</f>
        <v>2</v>
      </c>
    </row>
    <row r="826" spans="17:35" x14ac:dyDescent="0.25">
      <c r="Q826">
        <v>2720311</v>
      </c>
      <c r="R826">
        <v>845</v>
      </c>
      <c r="S826" t="s">
        <v>226</v>
      </c>
      <c r="T826" t="s">
        <v>357</v>
      </c>
      <c r="U826" t="s">
        <v>517</v>
      </c>
      <c r="V826">
        <v>15</v>
      </c>
      <c r="W826">
        <v>2013</v>
      </c>
      <c r="X826" s="1">
        <f>2025-טבלה2[[#This Row],[שנת יצור]]</f>
        <v>12</v>
      </c>
      <c r="Y826" s="39">
        <v>45781</v>
      </c>
      <c r="Z826" s="39">
        <v>46162</v>
      </c>
      <c r="AA826" t="s">
        <v>119</v>
      </c>
      <c r="AB826" t="s">
        <v>358</v>
      </c>
      <c r="AC826" s="1">
        <f>LEN(טבלה2[[#This Row],[מספר רכב]])</f>
        <v>7</v>
      </c>
      <c r="AD826" s="1" t="str">
        <f>RIGHT(טבלה2[[#This Row],[מספר רכב]],טבלה2[[#This Row],[ספרות בצדדים]])</f>
        <v>11</v>
      </c>
      <c r="AE826" s="1" t="str">
        <f>MID(טבלה2[[#This Row],[מספר רכב]],טבלה2[[#This Row],[ספרות בצדדים]]+1,טבלה2[[#This Row],[ספרות באמצע]])</f>
        <v>203</v>
      </c>
      <c r="AF826" s="1" t="str">
        <f>MID(טבלה2[[#This Row],[מספר רכב]],1,טבלה2[[#This Row],[ספרות בצדדים]])</f>
        <v>27</v>
      </c>
      <c r="AG826" s="1" t="str">
        <f>CONCATENATE(טבלה2[[#This Row],[חלק שמאלי]],"-",טבלה2[[#This Row],[אמצע]],"-",טבלה2[[#This Row],[חלק ימני]])</f>
        <v>27-203-11</v>
      </c>
      <c r="AH826">
        <f>IF(טבלה2[[#This Row],[מספר ספרות]]=7,3,2)</f>
        <v>3</v>
      </c>
      <c r="AI826">
        <f>IF(טבלה2[[#This Row],[מספר ספרות]]=7,2,3)</f>
        <v>2</v>
      </c>
    </row>
    <row r="827" spans="17:35" x14ac:dyDescent="0.25">
      <c r="Q827">
        <v>88494801</v>
      </c>
      <c r="R827">
        <v>845</v>
      </c>
      <c r="S827" t="s">
        <v>226</v>
      </c>
      <c r="T827" t="s">
        <v>591</v>
      </c>
      <c r="U827" t="s">
        <v>656</v>
      </c>
      <c r="V827">
        <v>12</v>
      </c>
      <c r="W827">
        <v>2020</v>
      </c>
      <c r="X827" s="1">
        <f>2025-טבלה2[[#This Row],[שנת יצור]]</f>
        <v>5</v>
      </c>
      <c r="Y827" s="39">
        <v>45781</v>
      </c>
      <c r="Z827" s="39">
        <v>46151</v>
      </c>
      <c r="AA827" t="s">
        <v>575</v>
      </c>
      <c r="AB827" t="s">
        <v>434</v>
      </c>
      <c r="AC827" s="1">
        <f>LEN(טבלה2[[#This Row],[מספר רכב]])</f>
        <v>8</v>
      </c>
      <c r="AD827" s="1" t="str">
        <f>RIGHT(טבלה2[[#This Row],[מספר רכב]],טבלה2[[#This Row],[ספרות בצדדים]])</f>
        <v>801</v>
      </c>
      <c r="AE827" s="1" t="str">
        <f>MID(טבלה2[[#This Row],[מספר רכב]],טבלה2[[#This Row],[ספרות בצדדים]]+1,טבלה2[[#This Row],[ספרות באמצע]])</f>
        <v>94</v>
      </c>
      <c r="AF827" s="1" t="str">
        <f>MID(טבלה2[[#This Row],[מספר רכב]],1,טבלה2[[#This Row],[ספרות בצדדים]])</f>
        <v>884</v>
      </c>
      <c r="AG827" s="1" t="str">
        <f>CONCATENATE(טבלה2[[#This Row],[חלק שמאלי]],"-",טבלה2[[#This Row],[אמצע]],"-",טבלה2[[#This Row],[חלק ימני]])</f>
        <v>884-94-801</v>
      </c>
      <c r="AH827">
        <f>IF(טבלה2[[#This Row],[מספר ספרות]]=7,3,2)</f>
        <v>2</v>
      </c>
      <c r="AI827">
        <f>IF(טבלה2[[#This Row],[מספר ספרות]]=7,2,3)</f>
        <v>3</v>
      </c>
    </row>
    <row r="828" spans="17:35" x14ac:dyDescent="0.25">
      <c r="Q828">
        <v>6564837</v>
      </c>
      <c r="R828">
        <v>481</v>
      </c>
      <c r="S828" t="s">
        <v>165</v>
      </c>
      <c r="T828" t="s">
        <v>371</v>
      </c>
      <c r="U828" t="s">
        <v>198</v>
      </c>
      <c r="V828">
        <v>15</v>
      </c>
      <c r="W828">
        <v>2016</v>
      </c>
      <c r="X828" s="1">
        <f>2025-טבלה2[[#This Row],[שנת יצור]]</f>
        <v>9</v>
      </c>
      <c r="Y828" s="39">
        <v>45781</v>
      </c>
      <c r="Z828" s="39">
        <v>46146</v>
      </c>
      <c r="AA828" t="s">
        <v>156</v>
      </c>
      <c r="AB828" t="s">
        <v>373</v>
      </c>
      <c r="AC828" s="1">
        <f>LEN(טבלה2[[#This Row],[מספר רכב]])</f>
        <v>7</v>
      </c>
      <c r="AD828" s="1" t="str">
        <f>RIGHT(טבלה2[[#This Row],[מספר רכב]],טבלה2[[#This Row],[ספרות בצדדים]])</f>
        <v>37</v>
      </c>
      <c r="AE828" s="1" t="str">
        <f>MID(טבלה2[[#This Row],[מספר רכב]],טבלה2[[#This Row],[ספרות בצדדים]]+1,טבלה2[[#This Row],[ספרות באמצע]])</f>
        <v>648</v>
      </c>
      <c r="AF828" s="1" t="str">
        <f>MID(טבלה2[[#This Row],[מספר רכב]],1,טבלה2[[#This Row],[ספרות בצדדים]])</f>
        <v>65</v>
      </c>
      <c r="AG828" s="1" t="str">
        <f>CONCATENATE(טבלה2[[#This Row],[חלק שמאלי]],"-",טבלה2[[#This Row],[אמצע]],"-",טבלה2[[#This Row],[חלק ימני]])</f>
        <v>65-648-37</v>
      </c>
      <c r="AH828">
        <f>IF(טבלה2[[#This Row],[מספר ספרות]]=7,3,2)</f>
        <v>3</v>
      </c>
      <c r="AI828">
        <f>IF(טבלה2[[#This Row],[מספר ספרות]]=7,2,3)</f>
        <v>2</v>
      </c>
    </row>
    <row r="829" spans="17:35" x14ac:dyDescent="0.25">
      <c r="Q829">
        <v>7846838</v>
      </c>
      <c r="R829">
        <v>416</v>
      </c>
      <c r="S829" t="s">
        <v>408</v>
      </c>
      <c r="T829" t="s">
        <v>526</v>
      </c>
      <c r="U829" t="s">
        <v>410</v>
      </c>
      <c r="V829">
        <v>15</v>
      </c>
      <c r="W829">
        <v>2016</v>
      </c>
      <c r="X829" s="1">
        <f>2025-טבלה2[[#This Row],[שנת יצור]]</f>
        <v>9</v>
      </c>
      <c r="Y829" s="39">
        <v>45781</v>
      </c>
      <c r="Z829" s="39">
        <v>46150</v>
      </c>
      <c r="AA829" t="s">
        <v>120</v>
      </c>
      <c r="AB829" t="s">
        <v>304</v>
      </c>
      <c r="AC829" s="1">
        <f>LEN(טבלה2[[#This Row],[מספר רכב]])</f>
        <v>7</v>
      </c>
      <c r="AD829" s="1" t="str">
        <f>RIGHT(טבלה2[[#This Row],[מספר רכב]],טבלה2[[#This Row],[ספרות בצדדים]])</f>
        <v>38</v>
      </c>
      <c r="AE829" s="1" t="str">
        <f>MID(טבלה2[[#This Row],[מספר רכב]],טבלה2[[#This Row],[ספרות בצדדים]]+1,טבלה2[[#This Row],[ספרות באמצע]])</f>
        <v>468</v>
      </c>
      <c r="AF829" s="1" t="str">
        <f>MID(טבלה2[[#This Row],[מספר רכב]],1,טבלה2[[#This Row],[ספרות בצדדים]])</f>
        <v>78</v>
      </c>
      <c r="AG829" s="1" t="str">
        <f>CONCATENATE(טבלה2[[#This Row],[חלק שמאלי]],"-",טבלה2[[#This Row],[אמצע]],"-",טבלה2[[#This Row],[חלק ימני]])</f>
        <v>78-468-38</v>
      </c>
      <c r="AH829">
        <f>IF(טבלה2[[#This Row],[מספר ספרות]]=7,3,2)</f>
        <v>3</v>
      </c>
      <c r="AI829">
        <f>IF(טבלה2[[#This Row],[מספר ספרות]]=7,2,3)</f>
        <v>2</v>
      </c>
    </row>
    <row r="830" spans="17:35" x14ac:dyDescent="0.25">
      <c r="Q830">
        <v>7735635</v>
      </c>
      <c r="R830">
        <v>312</v>
      </c>
      <c r="S830" t="s">
        <v>153</v>
      </c>
      <c r="T830" t="s">
        <v>154</v>
      </c>
      <c r="U830" t="s">
        <v>155</v>
      </c>
      <c r="W830">
        <v>2002</v>
      </c>
      <c r="X830" s="1">
        <f>2025-טבלה2[[#This Row],[שנת יצור]]</f>
        <v>23</v>
      </c>
      <c r="Y830" s="39">
        <v>45516</v>
      </c>
      <c r="Z830" s="39">
        <v>45659</v>
      </c>
      <c r="AA830" t="s">
        <v>202</v>
      </c>
      <c r="AB830" t="s">
        <v>152</v>
      </c>
      <c r="AC830" s="1">
        <f>LEN(טבלה2[[#This Row],[מספר רכב]])</f>
        <v>7</v>
      </c>
      <c r="AD830" s="1" t="str">
        <f>RIGHT(טבלה2[[#This Row],[מספר רכב]],טבלה2[[#This Row],[ספרות בצדדים]])</f>
        <v>35</v>
      </c>
      <c r="AE830" s="1" t="str">
        <f>MID(טבלה2[[#This Row],[מספר רכב]],טבלה2[[#This Row],[ספרות בצדדים]]+1,טבלה2[[#This Row],[ספרות באמצע]])</f>
        <v>356</v>
      </c>
      <c r="AF830" s="1" t="str">
        <f>MID(טבלה2[[#This Row],[מספר רכב]],1,טבלה2[[#This Row],[ספרות בצדדים]])</f>
        <v>77</v>
      </c>
      <c r="AG830" s="1" t="str">
        <f>CONCATENATE(טבלה2[[#This Row],[חלק שמאלי]],"-",טבלה2[[#This Row],[אמצע]],"-",טבלה2[[#This Row],[חלק ימני]])</f>
        <v>77-356-35</v>
      </c>
      <c r="AH830">
        <f>IF(טבלה2[[#This Row],[מספר ספרות]]=7,3,2)</f>
        <v>3</v>
      </c>
      <c r="AI830">
        <f>IF(טבלה2[[#This Row],[מספר ספרות]]=7,2,3)</f>
        <v>2</v>
      </c>
    </row>
    <row r="831" spans="17:35" x14ac:dyDescent="0.25">
      <c r="Q831">
        <v>5599572</v>
      </c>
      <c r="R831">
        <v>845</v>
      </c>
      <c r="S831" t="s">
        <v>226</v>
      </c>
      <c r="T831" t="s">
        <v>315</v>
      </c>
      <c r="U831" t="s">
        <v>183</v>
      </c>
      <c r="V831">
        <v>15</v>
      </c>
      <c r="W831">
        <v>2009</v>
      </c>
      <c r="X831" s="1">
        <f>2025-טבלה2[[#This Row],[שנת יצור]]</f>
        <v>16</v>
      </c>
      <c r="Y831" s="39">
        <v>45289</v>
      </c>
      <c r="Z831" s="39">
        <v>45654</v>
      </c>
      <c r="AA831" t="s">
        <v>116</v>
      </c>
      <c r="AB831" t="s">
        <v>230</v>
      </c>
      <c r="AC831" s="1">
        <f>LEN(טבלה2[[#This Row],[מספר רכב]])</f>
        <v>7</v>
      </c>
      <c r="AD831" s="1" t="str">
        <f>RIGHT(טבלה2[[#This Row],[מספר רכב]],טבלה2[[#This Row],[ספרות בצדדים]])</f>
        <v>72</v>
      </c>
      <c r="AE831" s="1" t="str">
        <f>MID(טבלה2[[#This Row],[מספר רכב]],טבלה2[[#This Row],[ספרות בצדדים]]+1,טבלה2[[#This Row],[ספרות באמצע]])</f>
        <v>995</v>
      </c>
      <c r="AF831" s="1" t="str">
        <f>MID(טבלה2[[#This Row],[מספר רכב]],1,טבלה2[[#This Row],[ספרות בצדדים]])</f>
        <v>55</v>
      </c>
      <c r="AG831" s="1" t="str">
        <f>CONCATENATE(טבלה2[[#This Row],[חלק שמאלי]],"-",טבלה2[[#This Row],[אמצע]],"-",טבלה2[[#This Row],[חלק ימני]])</f>
        <v>55-995-72</v>
      </c>
      <c r="AH831">
        <f>IF(טבלה2[[#This Row],[מספר ספרות]]=7,3,2)</f>
        <v>3</v>
      </c>
      <c r="AI831">
        <f>IF(טבלה2[[#This Row],[מספר ספרות]]=7,2,3)</f>
        <v>2</v>
      </c>
    </row>
    <row r="832" spans="17:35" x14ac:dyDescent="0.25">
      <c r="Q832">
        <v>1491250</v>
      </c>
      <c r="R832">
        <v>839</v>
      </c>
      <c r="S832" t="s">
        <v>244</v>
      </c>
      <c r="T832" t="s">
        <v>245</v>
      </c>
      <c r="U832" t="s">
        <v>125</v>
      </c>
      <c r="W832">
        <v>2003</v>
      </c>
      <c r="X832" s="1">
        <f>2025-טבלה2[[#This Row],[שנת יצור]]</f>
        <v>22</v>
      </c>
      <c r="Y832" s="39">
        <v>45683</v>
      </c>
      <c r="Z832" s="39">
        <v>45876</v>
      </c>
      <c r="AA832" t="s">
        <v>133</v>
      </c>
      <c r="AB832" t="s">
        <v>127</v>
      </c>
      <c r="AC832" s="1">
        <f>LEN(טבלה2[[#This Row],[מספר רכב]])</f>
        <v>7</v>
      </c>
      <c r="AD832" s="1" t="str">
        <f>RIGHT(טבלה2[[#This Row],[מספר רכב]],טבלה2[[#This Row],[ספרות בצדדים]])</f>
        <v>50</v>
      </c>
      <c r="AE832" s="1" t="str">
        <f>MID(טבלה2[[#This Row],[מספר רכב]],טבלה2[[#This Row],[ספרות בצדדים]]+1,טבלה2[[#This Row],[ספרות באמצע]])</f>
        <v>912</v>
      </c>
      <c r="AF832" s="1" t="str">
        <f>MID(טבלה2[[#This Row],[מספר רכב]],1,טבלה2[[#This Row],[ספרות בצדדים]])</f>
        <v>14</v>
      </c>
      <c r="AG832" s="1" t="str">
        <f>CONCATENATE(טבלה2[[#This Row],[חלק שמאלי]],"-",טבלה2[[#This Row],[אמצע]],"-",טבלה2[[#This Row],[חלק ימני]])</f>
        <v>14-912-50</v>
      </c>
      <c r="AH832">
        <f>IF(טבלה2[[#This Row],[מספר ספרות]]=7,3,2)</f>
        <v>3</v>
      </c>
      <c r="AI832">
        <f>IF(טבלה2[[#This Row],[מספר ספרות]]=7,2,3)</f>
        <v>2</v>
      </c>
    </row>
    <row r="833" spans="17:35" x14ac:dyDescent="0.25">
      <c r="Q833">
        <v>2702867</v>
      </c>
      <c r="R833">
        <v>19</v>
      </c>
      <c r="S833" t="s">
        <v>339</v>
      </c>
      <c r="T833" t="s">
        <v>693</v>
      </c>
      <c r="U833" t="s">
        <v>177</v>
      </c>
      <c r="V833">
        <v>15</v>
      </c>
      <c r="W833">
        <v>2009</v>
      </c>
      <c r="X833" s="1">
        <f>2025-טבלה2[[#This Row],[שנת יצור]]</f>
        <v>16</v>
      </c>
      <c r="Y833" s="39">
        <v>45573</v>
      </c>
      <c r="Z833" s="39">
        <v>45916</v>
      </c>
      <c r="AA833" t="s">
        <v>118</v>
      </c>
      <c r="AB833" t="s">
        <v>341</v>
      </c>
      <c r="AC833" s="1">
        <f>LEN(טבלה2[[#This Row],[מספר רכב]])</f>
        <v>7</v>
      </c>
      <c r="AD833" s="1" t="str">
        <f>RIGHT(טבלה2[[#This Row],[מספר רכב]],טבלה2[[#This Row],[ספרות בצדדים]])</f>
        <v>67</v>
      </c>
      <c r="AE833" s="1" t="str">
        <f>MID(טבלה2[[#This Row],[מספר רכב]],טבלה2[[#This Row],[ספרות בצדדים]]+1,טבלה2[[#This Row],[ספרות באמצע]])</f>
        <v>028</v>
      </c>
      <c r="AF833" s="1" t="str">
        <f>MID(טבלה2[[#This Row],[מספר רכב]],1,טבלה2[[#This Row],[ספרות בצדדים]])</f>
        <v>27</v>
      </c>
      <c r="AG833" s="1" t="str">
        <f>CONCATENATE(טבלה2[[#This Row],[חלק שמאלי]],"-",טבלה2[[#This Row],[אמצע]],"-",טבלה2[[#This Row],[חלק ימני]])</f>
        <v>27-028-67</v>
      </c>
      <c r="AH833">
        <f>IF(טבלה2[[#This Row],[מספר ספרות]]=7,3,2)</f>
        <v>3</v>
      </c>
      <c r="AI833">
        <f>IF(טבלה2[[#This Row],[מספר ספרות]]=7,2,3)</f>
        <v>2</v>
      </c>
    </row>
    <row r="834" spans="17:35" x14ac:dyDescent="0.25">
      <c r="Q834">
        <v>4911266</v>
      </c>
      <c r="R834">
        <v>481</v>
      </c>
      <c r="S834" t="s">
        <v>165</v>
      </c>
      <c r="T834" t="s">
        <v>243</v>
      </c>
      <c r="U834" t="s">
        <v>198</v>
      </c>
      <c r="V834">
        <v>15</v>
      </c>
      <c r="W834">
        <v>2009</v>
      </c>
      <c r="X834" s="1">
        <f>2025-טבלה2[[#This Row],[שנת יצור]]</f>
        <v>16</v>
      </c>
      <c r="Y834" s="39">
        <v>45698</v>
      </c>
      <c r="Z834" s="39">
        <v>46049</v>
      </c>
      <c r="AA834" t="s">
        <v>199</v>
      </c>
      <c r="AB834" t="s">
        <v>200</v>
      </c>
      <c r="AC834" s="1">
        <f>LEN(טבלה2[[#This Row],[מספר רכב]])</f>
        <v>7</v>
      </c>
      <c r="AD834" s="1" t="str">
        <f>RIGHT(טבלה2[[#This Row],[מספר רכב]],טבלה2[[#This Row],[ספרות בצדדים]])</f>
        <v>66</v>
      </c>
      <c r="AE834" s="1" t="str">
        <f>MID(טבלה2[[#This Row],[מספר רכב]],טבלה2[[#This Row],[ספרות בצדדים]]+1,טבלה2[[#This Row],[ספרות באמצע]])</f>
        <v>112</v>
      </c>
      <c r="AF834" s="1" t="str">
        <f>MID(טבלה2[[#This Row],[מספר רכב]],1,טבלה2[[#This Row],[ספרות בצדדים]])</f>
        <v>49</v>
      </c>
      <c r="AG834" s="1" t="str">
        <f>CONCATENATE(טבלה2[[#This Row],[חלק שמאלי]],"-",טבלה2[[#This Row],[אמצע]],"-",טבלה2[[#This Row],[חלק ימני]])</f>
        <v>49-112-66</v>
      </c>
      <c r="AH834">
        <f>IF(טבלה2[[#This Row],[מספר ספרות]]=7,3,2)</f>
        <v>3</v>
      </c>
      <c r="AI834">
        <f>IF(טבלה2[[#This Row],[מספר ספרות]]=7,2,3)</f>
        <v>2</v>
      </c>
    </row>
    <row r="835" spans="17:35" x14ac:dyDescent="0.25">
      <c r="Q835">
        <v>3431213</v>
      </c>
      <c r="R835">
        <v>19</v>
      </c>
      <c r="S835" t="s">
        <v>339</v>
      </c>
      <c r="T835" t="s">
        <v>694</v>
      </c>
      <c r="U835" t="s">
        <v>695</v>
      </c>
      <c r="W835">
        <v>2006</v>
      </c>
      <c r="X835" s="1">
        <f>2025-טבלה2[[#This Row],[שנת יצור]]</f>
        <v>19</v>
      </c>
      <c r="Y835" s="39">
        <v>45676</v>
      </c>
      <c r="Z835" s="39">
        <v>46040</v>
      </c>
      <c r="AA835" t="s">
        <v>122</v>
      </c>
      <c r="AB835" t="s">
        <v>599</v>
      </c>
      <c r="AC835" s="1">
        <f>LEN(טבלה2[[#This Row],[מספר רכב]])</f>
        <v>7</v>
      </c>
      <c r="AD835" s="1" t="str">
        <f>RIGHT(טבלה2[[#This Row],[מספר רכב]],טבלה2[[#This Row],[ספרות בצדדים]])</f>
        <v>13</v>
      </c>
      <c r="AE835" s="1" t="str">
        <f>MID(טבלה2[[#This Row],[מספר רכב]],טבלה2[[#This Row],[ספרות בצדדים]]+1,טבלה2[[#This Row],[ספרות באמצע]])</f>
        <v>312</v>
      </c>
      <c r="AF835" s="1" t="str">
        <f>MID(טבלה2[[#This Row],[מספר רכב]],1,טבלה2[[#This Row],[ספרות בצדדים]])</f>
        <v>34</v>
      </c>
      <c r="AG835" s="1" t="str">
        <f>CONCATENATE(טבלה2[[#This Row],[חלק שמאלי]],"-",טבלה2[[#This Row],[אמצע]],"-",טבלה2[[#This Row],[חלק ימני]])</f>
        <v>34-312-13</v>
      </c>
      <c r="AH835">
        <f>IF(טבלה2[[#This Row],[מספר ספרות]]=7,3,2)</f>
        <v>3</v>
      </c>
      <c r="AI835">
        <f>IF(טבלה2[[#This Row],[מספר ספרות]]=7,2,3)</f>
        <v>2</v>
      </c>
    </row>
    <row r="836" spans="17:35" x14ac:dyDescent="0.25">
      <c r="Q836">
        <v>9493112</v>
      </c>
      <c r="R836">
        <v>299</v>
      </c>
      <c r="S836" t="s">
        <v>374</v>
      </c>
      <c r="T836" t="s">
        <v>541</v>
      </c>
      <c r="U836" t="s">
        <v>228</v>
      </c>
      <c r="V836">
        <v>14</v>
      </c>
      <c r="W836">
        <v>2013</v>
      </c>
      <c r="X836" s="1">
        <f>2025-טבלה2[[#This Row],[שנת יצור]]</f>
        <v>12</v>
      </c>
      <c r="Y836" s="39">
        <v>45781</v>
      </c>
      <c r="Z836" s="39">
        <v>46099</v>
      </c>
      <c r="AA836" t="s">
        <v>133</v>
      </c>
      <c r="AB836" t="s">
        <v>542</v>
      </c>
      <c r="AC836" s="1">
        <f>LEN(טבלה2[[#This Row],[מספר רכב]])</f>
        <v>7</v>
      </c>
      <c r="AD836" s="1" t="str">
        <f>RIGHT(טבלה2[[#This Row],[מספר רכב]],טבלה2[[#This Row],[ספרות בצדדים]])</f>
        <v>12</v>
      </c>
      <c r="AE836" s="1" t="str">
        <f>MID(טבלה2[[#This Row],[מספר רכב]],טבלה2[[#This Row],[ספרות בצדדים]]+1,טבלה2[[#This Row],[ספרות באמצע]])</f>
        <v>931</v>
      </c>
      <c r="AF836" s="1" t="str">
        <f>MID(טבלה2[[#This Row],[מספר רכב]],1,טבלה2[[#This Row],[ספרות בצדדים]])</f>
        <v>94</v>
      </c>
      <c r="AG836" s="1" t="str">
        <f>CONCATENATE(טבלה2[[#This Row],[חלק שמאלי]],"-",טבלה2[[#This Row],[אמצע]],"-",טבלה2[[#This Row],[חלק ימני]])</f>
        <v>94-931-12</v>
      </c>
      <c r="AH836">
        <f>IF(טבלה2[[#This Row],[מספר ספרות]]=7,3,2)</f>
        <v>3</v>
      </c>
      <c r="AI836">
        <f>IF(טבלה2[[#This Row],[מספר ספרות]]=7,2,3)</f>
        <v>2</v>
      </c>
    </row>
    <row r="837" spans="17:35" x14ac:dyDescent="0.25">
      <c r="Q837">
        <v>5217665</v>
      </c>
      <c r="R837">
        <v>588</v>
      </c>
      <c r="S837" t="s">
        <v>111</v>
      </c>
      <c r="T837" t="s">
        <v>112</v>
      </c>
      <c r="U837" t="s">
        <v>113</v>
      </c>
      <c r="V837">
        <v>15</v>
      </c>
      <c r="W837">
        <v>2008</v>
      </c>
      <c r="X837" s="1">
        <f>2025-טבלה2[[#This Row],[שנת יצור]]</f>
        <v>17</v>
      </c>
      <c r="Y837" s="39">
        <v>45382</v>
      </c>
      <c r="Z837" s="39">
        <v>45742</v>
      </c>
      <c r="AA837" t="s">
        <v>116</v>
      </c>
      <c r="AB837" t="s">
        <v>117</v>
      </c>
      <c r="AC837" s="1">
        <f>LEN(טבלה2[[#This Row],[מספר רכב]])</f>
        <v>7</v>
      </c>
      <c r="AD837" s="1" t="str">
        <f>RIGHT(טבלה2[[#This Row],[מספר רכב]],טבלה2[[#This Row],[ספרות בצדדים]])</f>
        <v>65</v>
      </c>
      <c r="AE837" s="1" t="str">
        <f>MID(טבלה2[[#This Row],[מספר רכב]],טבלה2[[#This Row],[ספרות בצדדים]]+1,טבלה2[[#This Row],[ספרות באמצע]])</f>
        <v>176</v>
      </c>
      <c r="AF837" s="1" t="str">
        <f>MID(טבלה2[[#This Row],[מספר רכב]],1,טבלה2[[#This Row],[ספרות בצדדים]])</f>
        <v>52</v>
      </c>
      <c r="AG837" s="1" t="str">
        <f>CONCATENATE(טבלה2[[#This Row],[חלק שמאלי]],"-",טבלה2[[#This Row],[אמצע]],"-",טבלה2[[#This Row],[חלק ימני]])</f>
        <v>52-176-65</v>
      </c>
      <c r="AH837">
        <f>IF(טבלה2[[#This Row],[מספר ספרות]]=7,3,2)</f>
        <v>3</v>
      </c>
      <c r="AI837">
        <f>IF(טבלה2[[#This Row],[מספר ספרות]]=7,2,3)</f>
        <v>2</v>
      </c>
    </row>
    <row r="838" spans="17:35" x14ac:dyDescent="0.25">
      <c r="Q838">
        <v>7591351</v>
      </c>
      <c r="R838">
        <v>588</v>
      </c>
      <c r="S838" t="s">
        <v>111</v>
      </c>
      <c r="T838" t="s">
        <v>135</v>
      </c>
      <c r="U838" t="s">
        <v>136</v>
      </c>
      <c r="W838">
        <v>2004</v>
      </c>
      <c r="X838" s="1">
        <f>2025-טבלה2[[#This Row],[שנת יצור]]</f>
        <v>21</v>
      </c>
      <c r="Y838" s="39">
        <v>45330</v>
      </c>
      <c r="Z838" s="39">
        <v>45559</v>
      </c>
      <c r="AA838" t="s">
        <v>119</v>
      </c>
      <c r="AB838" t="s">
        <v>137</v>
      </c>
      <c r="AC838" s="1">
        <f>LEN(טבלה2[[#This Row],[מספר רכב]])</f>
        <v>7</v>
      </c>
      <c r="AD838" s="1" t="str">
        <f>RIGHT(טבלה2[[#This Row],[מספר רכב]],טבלה2[[#This Row],[ספרות בצדדים]])</f>
        <v>51</v>
      </c>
      <c r="AE838" s="1" t="str">
        <f>MID(טבלה2[[#This Row],[מספר רכב]],טבלה2[[#This Row],[ספרות בצדדים]]+1,טבלה2[[#This Row],[ספרות באמצע]])</f>
        <v>913</v>
      </c>
      <c r="AF838" s="1" t="str">
        <f>MID(טבלה2[[#This Row],[מספר רכב]],1,טבלה2[[#This Row],[ספרות בצדדים]])</f>
        <v>75</v>
      </c>
      <c r="AG838" s="1" t="str">
        <f>CONCATENATE(טבלה2[[#This Row],[חלק שמאלי]],"-",טבלה2[[#This Row],[אמצע]],"-",טבלה2[[#This Row],[חלק ימני]])</f>
        <v>75-913-51</v>
      </c>
      <c r="AH838">
        <f>IF(טבלה2[[#This Row],[מספר ספרות]]=7,3,2)</f>
        <v>3</v>
      </c>
      <c r="AI838">
        <f>IF(טבלה2[[#This Row],[מספר ספרות]]=7,2,3)</f>
        <v>2</v>
      </c>
    </row>
    <row r="839" spans="17:35" x14ac:dyDescent="0.25">
      <c r="Q839">
        <v>8437356</v>
      </c>
      <c r="R839">
        <v>588</v>
      </c>
      <c r="S839" t="s">
        <v>111</v>
      </c>
      <c r="T839" t="s">
        <v>112</v>
      </c>
      <c r="U839" t="s">
        <v>121</v>
      </c>
      <c r="W839">
        <v>2004</v>
      </c>
      <c r="X839" s="1">
        <f>2025-טבלה2[[#This Row],[שנת יצור]]</f>
        <v>21</v>
      </c>
      <c r="Y839" s="39">
        <v>45614</v>
      </c>
      <c r="Z839" s="39">
        <v>45724</v>
      </c>
      <c r="AA839" t="s">
        <v>114</v>
      </c>
      <c r="AB839" t="s">
        <v>115</v>
      </c>
      <c r="AC839" s="1">
        <f>LEN(טבלה2[[#This Row],[מספר רכב]])</f>
        <v>7</v>
      </c>
      <c r="AD839" s="1" t="str">
        <f>RIGHT(טבלה2[[#This Row],[מספר רכב]],טבלה2[[#This Row],[ספרות בצדדים]])</f>
        <v>56</v>
      </c>
      <c r="AE839" s="1" t="str">
        <f>MID(טבלה2[[#This Row],[מספר רכב]],טבלה2[[#This Row],[ספרות בצדדים]]+1,טבלה2[[#This Row],[ספרות באמצע]])</f>
        <v>373</v>
      </c>
      <c r="AF839" s="1" t="str">
        <f>MID(טבלה2[[#This Row],[מספר רכב]],1,טבלה2[[#This Row],[ספרות בצדדים]])</f>
        <v>84</v>
      </c>
      <c r="AG839" s="1" t="str">
        <f>CONCATENATE(טבלה2[[#This Row],[חלק שמאלי]],"-",טבלה2[[#This Row],[אמצע]],"-",טבלה2[[#This Row],[חלק ימני]])</f>
        <v>84-373-56</v>
      </c>
      <c r="AH839">
        <f>IF(טבלה2[[#This Row],[מספר ספרות]]=7,3,2)</f>
        <v>3</v>
      </c>
      <c r="AI839">
        <f>IF(טבלה2[[#This Row],[מספר ספרות]]=7,2,3)</f>
        <v>2</v>
      </c>
    </row>
    <row r="840" spans="17:35" x14ac:dyDescent="0.25">
      <c r="Q840">
        <v>7846762</v>
      </c>
      <c r="R840">
        <v>588</v>
      </c>
      <c r="S840" t="s">
        <v>111</v>
      </c>
      <c r="T840" t="s">
        <v>112</v>
      </c>
      <c r="U840" t="s">
        <v>113</v>
      </c>
      <c r="V840">
        <v>15</v>
      </c>
      <c r="W840">
        <v>2007</v>
      </c>
      <c r="X840" s="1">
        <f>2025-טבלה2[[#This Row],[שנת יצור]]</f>
        <v>18</v>
      </c>
      <c r="Y840" s="39">
        <v>45359</v>
      </c>
      <c r="Z840" s="39">
        <v>45728</v>
      </c>
      <c r="AA840" t="s">
        <v>122</v>
      </c>
      <c r="AB840" t="s">
        <v>117</v>
      </c>
      <c r="AC840" s="1">
        <f>LEN(טבלה2[[#This Row],[מספר רכב]])</f>
        <v>7</v>
      </c>
      <c r="AD840" s="1" t="str">
        <f>RIGHT(טבלה2[[#This Row],[מספר רכב]],טבלה2[[#This Row],[ספרות בצדדים]])</f>
        <v>62</v>
      </c>
      <c r="AE840" s="1" t="str">
        <f>MID(טבלה2[[#This Row],[מספר רכב]],טבלה2[[#This Row],[ספרות בצדדים]]+1,טבלה2[[#This Row],[ספרות באמצע]])</f>
        <v>467</v>
      </c>
      <c r="AF840" s="1" t="str">
        <f>MID(טבלה2[[#This Row],[מספר רכב]],1,טבלה2[[#This Row],[ספרות בצדדים]])</f>
        <v>78</v>
      </c>
      <c r="AG840" s="1" t="str">
        <f>CONCATENATE(טבלה2[[#This Row],[חלק שמאלי]],"-",טבלה2[[#This Row],[אמצע]],"-",טבלה2[[#This Row],[חלק ימני]])</f>
        <v>78-467-62</v>
      </c>
      <c r="AH840">
        <f>IF(טבלה2[[#This Row],[מספר ספרות]]=7,3,2)</f>
        <v>3</v>
      </c>
      <c r="AI840">
        <f>IF(טבלה2[[#This Row],[מספר ספרות]]=7,2,3)</f>
        <v>2</v>
      </c>
    </row>
    <row r="841" spans="17:35" x14ac:dyDescent="0.25">
      <c r="Q841">
        <v>9078064</v>
      </c>
      <c r="R841">
        <v>588</v>
      </c>
      <c r="S841" t="s">
        <v>111</v>
      </c>
      <c r="T841" t="s">
        <v>112</v>
      </c>
      <c r="U841" t="s">
        <v>113</v>
      </c>
      <c r="V841">
        <v>15</v>
      </c>
      <c r="W841">
        <v>2008</v>
      </c>
      <c r="X841" s="1">
        <f>2025-טבלה2[[#This Row],[שנת יצור]]</f>
        <v>17</v>
      </c>
      <c r="Y841" s="39">
        <v>45369</v>
      </c>
      <c r="Z841" s="39">
        <v>45585</v>
      </c>
      <c r="AA841" t="s">
        <v>116</v>
      </c>
      <c r="AB841" t="s">
        <v>117</v>
      </c>
      <c r="AC841" s="1">
        <f>LEN(טבלה2[[#This Row],[מספר רכב]])</f>
        <v>7</v>
      </c>
      <c r="AD841" s="1" t="str">
        <f>RIGHT(טבלה2[[#This Row],[מספר רכב]],טבלה2[[#This Row],[ספרות בצדדים]])</f>
        <v>64</v>
      </c>
      <c r="AE841" s="1" t="str">
        <f>MID(טבלה2[[#This Row],[מספר רכב]],טבלה2[[#This Row],[ספרות בצדדים]]+1,טבלה2[[#This Row],[ספרות באמצע]])</f>
        <v>780</v>
      </c>
      <c r="AF841" s="1" t="str">
        <f>MID(טבלה2[[#This Row],[מספר רכב]],1,טבלה2[[#This Row],[ספרות בצדדים]])</f>
        <v>90</v>
      </c>
      <c r="AG841" s="1" t="str">
        <f>CONCATENATE(טבלה2[[#This Row],[חלק שמאלי]],"-",טבלה2[[#This Row],[אמצע]],"-",טבלה2[[#This Row],[חלק ימני]])</f>
        <v>90-780-64</v>
      </c>
      <c r="AH841">
        <f>IF(טבלה2[[#This Row],[מספר ספרות]]=7,3,2)</f>
        <v>3</v>
      </c>
      <c r="AI841">
        <f>IF(טבלה2[[#This Row],[מספר ספרות]]=7,2,3)</f>
        <v>2</v>
      </c>
    </row>
    <row r="842" spans="17:35" x14ac:dyDescent="0.25">
      <c r="Q842">
        <v>9420665</v>
      </c>
      <c r="R842">
        <v>588</v>
      </c>
      <c r="S842" t="s">
        <v>111</v>
      </c>
      <c r="T842" t="s">
        <v>112</v>
      </c>
      <c r="U842" t="s">
        <v>113</v>
      </c>
      <c r="V842">
        <v>15</v>
      </c>
      <c r="W842">
        <v>2008</v>
      </c>
      <c r="X842" s="1">
        <f>2025-טבלה2[[#This Row],[שנת יצור]]</f>
        <v>17</v>
      </c>
      <c r="Y842" s="39">
        <v>45378</v>
      </c>
      <c r="Z842" s="39">
        <v>45724</v>
      </c>
      <c r="AA842" t="s">
        <v>120</v>
      </c>
      <c r="AB842" t="s">
        <v>117</v>
      </c>
      <c r="AC842" s="1">
        <f>LEN(טבלה2[[#This Row],[מספר רכב]])</f>
        <v>7</v>
      </c>
      <c r="AD842" s="1" t="str">
        <f>RIGHT(טבלה2[[#This Row],[מספר רכב]],טבלה2[[#This Row],[ספרות בצדדים]])</f>
        <v>65</v>
      </c>
      <c r="AE842" s="1" t="str">
        <f>MID(טבלה2[[#This Row],[מספר רכב]],טבלה2[[#This Row],[ספרות בצדדים]]+1,טבלה2[[#This Row],[ספרות באמצע]])</f>
        <v>206</v>
      </c>
      <c r="AF842" s="1" t="str">
        <f>MID(טבלה2[[#This Row],[מספר רכב]],1,טבלה2[[#This Row],[ספרות בצדדים]])</f>
        <v>94</v>
      </c>
      <c r="AG842" s="1" t="str">
        <f>CONCATENATE(טבלה2[[#This Row],[חלק שמאלי]],"-",טבלה2[[#This Row],[אמצע]],"-",טבלה2[[#This Row],[חלק ימני]])</f>
        <v>94-206-65</v>
      </c>
      <c r="AH842">
        <f>IF(טבלה2[[#This Row],[מספר ספרות]]=7,3,2)</f>
        <v>3</v>
      </c>
      <c r="AI842">
        <f>IF(טבלה2[[#This Row],[מספר ספרות]]=7,2,3)</f>
        <v>2</v>
      </c>
    </row>
    <row r="843" spans="17:35" x14ac:dyDescent="0.25">
      <c r="Q843">
        <v>6541960</v>
      </c>
      <c r="R843">
        <v>588</v>
      </c>
      <c r="S843" t="s">
        <v>111</v>
      </c>
      <c r="T843" t="s">
        <v>112</v>
      </c>
      <c r="U843" t="s">
        <v>113</v>
      </c>
      <c r="V843">
        <v>15</v>
      </c>
      <c r="W843">
        <v>2008</v>
      </c>
      <c r="X843" s="1">
        <f>2025-טבלה2[[#This Row],[שנת יצור]]</f>
        <v>17</v>
      </c>
      <c r="Y843" s="39">
        <v>45293</v>
      </c>
      <c r="Z843" s="39">
        <v>45634</v>
      </c>
      <c r="AA843" t="s">
        <v>120</v>
      </c>
      <c r="AB843" t="s">
        <v>117</v>
      </c>
      <c r="AC843" s="1">
        <f>LEN(טבלה2[[#This Row],[מספר רכב]])</f>
        <v>7</v>
      </c>
      <c r="AD843" s="1" t="str">
        <f>RIGHT(טבלה2[[#This Row],[מספר רכב]],טבלה2[[#This Row],[ספרות בצדדים]])</f>
        <v>60</v>
      </c>
      <c r="AE843" s="1" t="str">
        <f>MID(טבלה2[[#This Row],[מספר רכב]],טבלה2[[#This Row],[ספרות בצדדים]]+1,טבלה2[[#This Row],[ספרות באמצע]])</f>
        <v>419</v>
      </c>
      <c r="AF843" s="1" t="str">
        <f>MID(טבלה2[[#This Row],[מספר רכב]],1,טבלה2[[#This Row],[ספרות בצדדים]])</f>
        <v>65</v>
      </c>
      <c r="AG843" s="1" t="str">
        <f>CONCATENATE(טבלה2[[#This Row],[חלק שמאלי]],"-",טבלה2[[#This Row],[אמצע]],"-",טבלה2[[#This Row],[חלק ימני]])</f>
        <v>65-419-60</v>
      </c>
      <c r="AH843">
        <f>IF(טבלה2[[#This Row],[מספר ספרות]]=7,3,2)</f>
        <v>3</v>
      </c>
      <c r="AI843">
        <f>IF(טבלה2[[#This Row],[מספר ספרות]]=7,2,3)</f>
        <v>2</v>
      </c>
    </row>
    <row r="844" spans="17:35" x14ac:dyDescent="0.25">
      <c r="Q844">
        <v>3658413</v>
      </c>
      <c r="R844">
        <v>588</v>
      </c>
      <c r="S844" t="s">
        <v>111</v>
      </c>
      <c r="T844" t="s">
        <v>112</v>
      </c>
      <c r="U844" t="s">
        <v>121</v>
      </c>
      <c r="W844">
        <v>2006</v>
      </c>
      <c r="X844" s="1">
        <f>2025-טבלה2[[#This Row],[שנת יצור]]</f>
        <v>19</v>
      </c>
      <c r="Y844" s="39">
        <v>45279</v>
      </c>
      <c r="Z844" s="39">
        <v>45630</v>
      </c>
      <c r="AA844" t="s">
        <v>120</v>
      </c>
      <c r="AB844" t="s">
        <v>115</v>
      </c>
      <c r="AC844" s="1">
        <f>LEN(טבלה2[[#This Row],[מספר רכב]])</f>
        <v>7</v>
      </c>
      <c r="AD844" s="1" t="str">
        <f>RIGHT(טבלה2[[#This Row],[מספר רכב]],טבלה2[[#This Row],[ספרות בצדדים]])</f>
        <v>13</v>
      </c>
      <c r="AE844" s="1" t="str">
        <f>MID(טבלה2[[#This Row],[מספר רכב]],טבלה2[[#This Row],[ספרות בצדדים]]+1,טבלה2[[#This Row],[ספרות באמצע]])</f>
        <v>584</v>
      </c>
      <c r="AF844" s="1" t="str">
        <f>MID(טבלה2[[#This Row],[מספר רכב]],1,טבלה2[[#This Row],[ספרות בצדדים]])</f>
        <v>36</v>
      </c>
      <c r="AG844" s="1" t="str">
        <f>CONCATENATE(טבלה2[[#This Row],[חלק שמאלי]],"-",טבלה2[[#This Row],[אמצע]],"-",טבלה2[[#This Row],[חלק ימני]])</f>
        <v>36-584-13</v>
      </c>
      <c r="AH844">
        <f>IF(טבלה2[[#This Row],[מספר ספרות]]=7,3,2)</f>
        <v>3</v>
      </c>
      <c r="AI844">
        <f>IF(טבלה2[[#This Row],[מספר ספרות]]=7,2,3)</f>
        <v>2</v>
      </c>
    </row>
    <row r="845" spans="17:35" x14ac:dyDescent="0.25">
      <c r="Q845">
        <v>3828613</v>
      </c>
      <c r="R845">
        <v>588</v>
      </c>
      <c r="S845" t="s">
        <v>111</v>
      </c>
      <c r="T845" t="s">
        <v>112</v>
      </c>
      <c r="U845" t="s">
        <v>121</v>
      </c>
      <c r="W845">
        <v>2006</v>
      </c>
      <c r="X845" s="1">
        <f>2025-טבלה2[[#This Row],[שנת יצור]]</f>
        <v>19</v>
      </c>
      <c r="Y845" s="39">
        <v>45309</v>
      </c>
      <c r="Z845" s="39">
        <v>45651</v>
      </c>
      <c r="AA845" t="s">
        <v>116</v>
      </c>
      <c r="AB845" t="s">
        <v>115</v>
      </c>
      <c r="AC845" s="1">
        <f>LEN(טבלה2[[#This Row],[מספר רכב]])</f>
        <v>7</v>
      </c>
      <c r="AD845" s="1" t="str">
        <f>RIGHT(טבלה2[[#This Row],[מספר רכב]],טבלה2[[#This Row],[ספרות בצדדים]])</f>
        <v>13</v>
      </c>
      <c r="AE845" s="1" t="str">
        <f>MID(טבלה2[[#This Row],[מספר רכב]],טבלה2[[#This Row],[ספרות בצדדים]]+1,טבלה2[[#This Row],[ספרות באמצע]])</f>
        <v>286</v>
      </c>
      <c r="AF845" s="1" t="str">
        <f>MID(טבלה2[[#This Row],[מספר רכב]],1,טבלה2[[#This Row],[ספרות בצדדים]])</f>
        <v>38</v>
      </c>
      <c r="AG845" s="1" t="str">
        <f>CONCATENATE(טבלה2[[#This Row],[חלק שמאלי]],"-",טבלה2[[#This Row],[אמצע]],"-",טבלה2[[#This Row],[חלק ימני]])</f>
        <v>38-286-13</v>
      </c>
      <c r="AH845">
        <f>IF(טבלה2[[#This Row],[מספר ספרות]]=7,3,2)</f>
        <v>3</v>
      </c>
      <c r="AI845">
        <f>IF(טבלה2[[#This Row],[מספר ספרות]]=7,2,3)</f>
        <v>2</v>
      </c>
    </row>
    <row r="846" spans="17:35" x14ac:dyDescent="0.25">
      <c r="Q846">
        <v>1531764</v>
      </c>
      <c r="R846">
        <v>588</v>
      </c>
      <c r="S846" t="s">
        <v>111</v>
      </c>
      <c r="T846" t="s">
        <v>112</v>
      </c>
      <c r="U846" t="s">
        <v>113</v>
      </c>
      <c r="V846">
        <v>15</v>
      </c>
      <c r="W846">
        <v>2008</v>
      </c>
      <c r="X846" s="1">
        <f>2025-טבלה2[[#This Row],[שנת יצור]]</f>
        <v>17</v>
      </c>
      <c r="Y846" s="39">
        <v>45547</v>
      </c>
      <c r="Z846" s="39">
        <v>45877</v>
      </c>
      <c r="AA846" t="s">
        <v>120</v>
      </c>
      <c r="AB846" t="s">
        <v>117</v>
      </c>
      <c r="AC846" s="1">
        <f>LEN(טבלה2[[#This Row],[מספר רכב]])</f>
        <v>7</v>
      </c>
      <c r="AD846" s="1" t="str">
        <f>RIGHT(טבלה2[[#This Row],[מספר רכב]],טבלה2[[#This Row],[ספרות בצדדים]])</f>
        <v>64</v>
      </c>
      <c r="AE846" s="1" t="str">
        <f>MID(טבלה2[[#This Row],[מספר רכב]],טבלה2[[#This Row],[ספרות בצדדים]]+1,טבלה2[[#This Row],[ספרות באמצע]])</f>
        <v>317</v>
      </c>
      <c r="AF846" s="1" t="str">
        <f>MID(טבלה2[[#This Row],[מספר רכב]],1,טבלה2[[#This Row],[ספרות בצדדים]])</f>
        <v>15</v>
      </c>
      <c r="AG846" s="1" t="str">
        <f>CONCATENATE(טבלה2[[#This Row],[חלק שמאלי]],"-",טבלה2[[#This Row],[אמצע]],"-",טבלה2[[#This Row],[חלק ימני]])</f>
        <v>15-317-64</v>
      </c>
      <c r="AH846">
        <f>IF(טבלה2[[#This Row],[מספר ספרות]]=7,3,2)</f>
        <v>3</v>
      </c>
      <c r="AI846">
        <f>IF(טבלה2[[#This Row],[מספר ספרות]]=7,2,3)</f>
        <v>2</v>
      </c>
    </row>
    <row r="847" spans="17:35" x14ac:dyDescent="0.25">
      <c r="Q847">
        <v>4767359</v>
      </c>
      <c r="R847">
        <v>588</v>
      </c>
      <c r="S847" t="s">
        <v>111</v>
      </c>
      <c r="T847" t="s">
        <v>112</v>
      </c>
      <c r="U847" t="s">
        <v>121</v>
      </c>
      <c r="W847">
        <v>2005</v>
      </c>
      <c r="X847" s="1">
        <f>2025-טבלה2[[#This Row],[שנת יצור]]</f>
        <v>20</v>
      </c>
      <c r="Y847" s="39">
        <v>45268</v>
      </c>
      <c r="Z847" s="39">
        <v>45644</v>
      </c>
      <c r="AA847" t="s">
        <v>118</v>
      </c>
      <c r="AB847" t="s">
        <v>115</v>
      </c>
      <c r="AC847" s="1">
        <f>LEN(טבלה2[[#This Row],[מספר רכב]])</f>
        <v>7</v>
      </c>
      <c r="AD847" s="1" t="str">
        <f>RIGHT(טבלה2[[#This Row],[מספר רכב]],טבלה2[[#This Row],[ספרות בצדדים]])</f>
        <v>59</v>
      </c>
      <c r="AE847" s="1" t="str">
        <f>MID(טבלה2[[#This Row],[מספר רכב]],טבלה2[[#This Row],[ספרות בצדדים]]+1,טבלה2[[#This Row],[ספרות באמצע]])</f>
        <v>673</v>
      </c>
      <c r="AF847" s="1" t="str">
        <f>MID(טבלה2[[#This Row],[מספר רכב]],1,טבלה2[[#This Row],[ספרות בצדדים]])</f>
        <v>47</v>
      </c>
      <c r="AG847" s="1" t="str">
        <f>CONCATENATE(טבלה2[[#This Row],[חלק שמאלי]],"-",טבלה2[[#This Row],[אמצע]],"-",טבלה2[[#This Row],[חלק ימני]])</f>
        <v>47-673-59</v>
      </c>
      <c r="AH847">
        <f>IF(טבלה2[[#This Row],[מספר ספרות]]=7,3,2)</f>
        <v>3</v>
      </c>
      <c r="AI847">
        <f>IF(טבלה2[[#This Row],[מספר ספרות]]=7,2,3)</f>
        <v>2</v>
      </c>
    </row>
    <row r="848" spans="17:35" x14ac:dyDescent="0.25">
      <c r="Q848">
        <v>8470329</v>
      </c>
      <c r="R848">
        <v>588</v>
      </c>
      <c r="S848" t="s">
        <v>111</v>
      </c>
      <c r="T848" t="s">
        <v>135</v>
      </c>
      <c r="U848" t="s">
        <v>194</v>
      </c>
      <c r="W848">
        <v>2001</v>
      </c>
      <c r="X848" s="1">
        <f>2025-טבלה2[[#This Row],[שנת יצור]]</f>
        <v>24</v>
      </c>
      <c r="Y848" s="39">
        <v>45592</v>
      </c>
      <c r="Z848" s="39">
        <v>45742</v>
      </c>
      <c r="AA848" t="s">
        <v>120</v>
      </c>
      <c r="AB848" t="s">
        <v>209</v>
      </c>
      <c r="AC848" s="1">
        <f>LEN(טבלה2[[#This Row],[מספר רכב]])</f>
        <v>7</v>
      </c>
      <c r="AD848" s="1" t="str">
        <f>RIGHT(טבלה2[[#This Row],[מספר רכב]],טבלה2[[#This Row],[ספרות בצדדים]])</f>
        <v>29</v>
      </c>
      <c r="AE848" s="1" t="str">
        <f>MID(טבלה2[[#This Row],[מספר רכב]],טבלה2[[#This Row],[ספרות בצדדים]]+1,טבלה2[[#This Row],[ספרות באמצע]])</f>
        <v>703</v>
      </c>
      <c r="AF848" s="1" t="str">
        <f>MID(טבלה2[[#This Row],[מספר רכב]],1,טבלה2[[#This Row],[ספרות בצדדים]])</f>
        <v>84</v>
      </c>
      <c r="AG848" s="1" t="str">
        <f>CONCATENATE(טבלה2[[#This Row],[חלק שמאלי]],"-",טבלה2[[#This Row],[אמצע]],"-",טבלה2[[#This Row],[חלק ימני]])</f>
        <v>84-703-29</v>
      </c>
      <c r="AH848">
        <f>IF(טבלה2[[#This Row],[מספר ספרות]]=7,3,2)</f>
        <v>3</v>
      </c>
      <c r="AI848">
        <f>IF(טבלה2[[#This Row],[מספר ספרות]]=7,2,3)</f>
        <v>2</v>
      </c>
    </row>
    <row r="849" spans="17:35" x14ac:dyDescent="0.25">
      <c r="Q849">
        <v>1768861</v>
      </c>
      <c r="R849">
        <v>588</v>
      </c>
      <c r="S849" t="s">
        <v>111</v>
      </c>
      <c r="T849" t="s">
        <v>112</v>
      </c>
      <c r="U849" t="s">
        <v>113</v>
      </c>
      <c r="W849">
        <v>2007</v>
      </c>
      <c r="X849" s="1">
        <f>2025-טבלה2[[#This Row],[שנת יצור]]</f>
        <v>18</v>
      </c>
      <c r="Y849" s="39">
        <v>45570</v>
      </c>
      <c r="Z849" s="39">
        <v>45794</v>
      </c>
      <c r="AA849" t="s">
        <v>116</v>
      </c>
      <c r="AB849" t="s">
        <v>117</v>
      </c>
      <c r="AC849" s="1">
        <f>LEN(טבלה2[[#This Row],[מספר רכב]])</f>
        <v>7</v>
      </c>
      <c r="AD849" s="1" t="str">
        <f>RIGHT(טבלה2[[#This Row],[מספר רכב]],טבלה2[[#This Row],[ספרות בצדדים]])</f>
        <v>61</v>
      </c>
      <c r="AE849" s="1" t="str">
        <f>MID(טבלה2[[#This Row],[מספר רכב]],טבלה2[[#This Row],[ספרות בצדדים]]+1,טבלה2[[#This Row],[ספרות באמצע]])</f>
        <v>688</v>
      </c>
      <c r="AF849" s="1" t="str">
        <f>MID(טבלה2[[#This Row],[מספר רכב]],1,טבלה2[[#This Row],[ספרות בצדדים]])</f>
        <v>17</v>
      </c>
      <c r="AG849" s="1" t="str">
        <f>CONCATENATE(טבלה2[[#This Row],[חלק שמאלי]],"-",טבלה2[[#This Row],[אמצע]],"-",טבלה2[[#This Row],[חלק ימני]])</f>
        <v>17-688-61</v>
      </c>
      <c r="AH849">
        <f>IF(טבלה2[[#This Row],[מספר ספרות]]=7,3,2)</f>
        <v>3</v>
      </c>
      <c r="AI849">
        <f>IF(טבלה2[[#This Row],[מספר ספרות]]=7,2,3)</f>
        <v>2</v>
      </c>
    </row>
    <row r="850" spans="17:35" x14ac:dyDescent="0.25">
      <c r="Q850">
        <v>7226963</v>
      </c>
      <c r="R850">
        <v>588</v>
      </c>
      <c r="S850" t="s">
        <v>111</v>
      </c>
      <c r="T850" t="s">
        <v>112</v>
      </c>
      <c r="U850" t="s">
        <v>113</v>
      </c>
      <c r="V850">
        <v>15</v>
      </c>
      <c r="W850">
        <v>2008</v>
      </c>
      <c r="X850" s="1">
        <f>2025-טבלה2[[#This Row],[שנת יצור]]</f>
        <v>17</v>
      </c>
      <c r="Y850" s="39">
        <v>45147</v>
      </c>
      <c r="Z850" s="39">
        <v>45501</v>
      </c>
      <c r="AA850" t="s">
        <v>116</v>
      </c>
      <c r="AB850" t="s">
        <v>117</v>
      </c>
      <c r="AC850" s="1">
        <f>LEN(טבלה2[[#This Row],[מספר רכב]])</f>
        <v>7</v>
      </c>
      <c r="AD850" s="1" t="str">
        <f>RIGHT(טבלה2[[#This Row],[מספר רכב]],טבלה2[[#This Row],[ספרות בצדדים]])</f>
        <v>63</v>
      </c>
      <c r="AE850" s="1" t="str">
        <f>MID(טבלה2[[#This Row],[מספר רכב]],טבלה2[[#This Row],[ספרות בצדדים]]+1,טבלה2[[#This Row],[ספרות באמצע]])</f>
        <v>269</v>
      </c>
      <c r="AF850" s="1" t="str">
        <f>MID(טבלה2[[#This Row],[מספר רכב]],1,טבלה2[[#This Row],[ספרות בצדדים]])</f>
        <v>72</v>
      </c>
      <c r="AG850" s="1" t="str">
        <f>CONCATENATE(טבלה2[[#This Row],[חלק שמאלי]],"-",טבלה2[[#This Row],[אמצע]],"-",טבלה2[[#This Row],[חלק ימני]])</f>
        <v>72-269-63</v>
      </c>
      <c r="AH850">
        <f>IF(טבלה2[[#This Row],[מספר ספרות]]=7,3,2)</f>
        <v>3</v>
      </c>
      <c r="AI850">
        <f>IF(טבלה2[[#This Row],[מספר ספרות]]=7,2,3)</f>
        <v>2</v>
      </c>
    </row>
    <row r="851" spans="17:35" x14ac:dyDescent="0.25">
      <c r="Q851">
        <v>6507656</v>
      </c>
      <c r="R851">
        <v>588</v>
      </c>
      <c r="S851" t="s">
        <v>111</v>
      </c>
      <c r="T851" t="s">
        <v>135</v>
      </c>
      <c r="U851" t="s">
        <v>136</v>
      </c>
      <c r="W851">
        <v>2004</v>
      </c>
      <c r="X851" s="1">
        <f>2025-טבלה2[[#This Row],[שנת יצור]]</f>
        <v>21</v>
      </c>
      <c r="Y851" s="39">
        <v>45238</v>
      </c>
      <c r="Z851" s="39">
        <v>45619</v>
      </c>
      <c r="AA851" t="s">
        <v>120</v>
      </c>
      <c r="AB851" t="s">
        <v>137</v>
      </c>
      <c r="AC851" s="1">
        <f>LEN(טבלה2[[#This Row],[מספר רכב]])</f>
        <v>7</v>
      </c>
      <c r="AD851" s="1" t="str">
        <f>RIGHT(טבלה2[[#This Row],[מספר רכב]],טבלה2[[#This Row],[ספרות בצדדים]])</f>
        <v>56</v>
      </c>
      <c r="AE851" s="1" t="str">
        <f>MID(טבלה2[[#This Row],[מספר רכב]],טבלה2[[#This Row],[ספרות בצדדים]]+1,טבלה2[[#This Row],[ספרות באמצע]])</f>
        <v>076</v>
      </c>
      <c r="AF851" s="1" t="str">
        <f>MID(טבלה2[[#This Row],[מספר רכב]],1,טבלה2[[#This Row],[ספרות בצדדים]])</f>
        <v>65</v>
      </c>
      <c r="AG851" s="1" t="str">
        <f>CONCATENATE(טבלה2[[#This Row],[חלק שמאלי]],"-",טבלה2[[#This Row],[אמצע]],"-",טבלה2[[#This Row],[חלק ימני]])</f>
        <v>65-076-56</v>
      </c>
      <c r="AH851">
        <f>IF(טבלה2[[#This Row],[מספר ספרות]]=7,3,2)</f>
        <v>3</v>
      </c>
      <c r="AI851">
        <f>IF(טבלה2[[#This Row],[מספר ספרות]]=7,2,3)</f>
        <v>2</v>
      </c>
    </row>
    <row r="852" spans="17:35" x14ac:dyDescent="0.25">
      <c r="Q852">
        <v>2065866</v>
      </c>
      <c r="R852">
        <v>590</v>
      </c>
      <c r="S852" t="s">
        <v>235</v>
      </c>
      <c r="T852" t="s">
        <v>236</v>
      </c>
      <c r="U852" t="s">
        <v>130</v>
      </c>
      <c r="V852">
        <v>15</v>
      </c>
      <c r="W852">
        <v>2008</v>
      </c>
      <c r="X852" s="1">
        <f>2025-טבלה2[[#This Row],[שנת יצור]]</f>
        <v>17</v>
      </c>
      <c r="Y852" s="39">
        <v>45441</v>
      </c>
      <c r="Z852" s="39">
        <v>45732</v>
      </c>
      <c r="AA852" t="s">
        <v>119</v>
      </c>
      <c r="AB852" t="s">
        <v>238</v>
      </c>
      <c r="AC852" s="1">
        <f>LEN(טבלה2[[#This Row],[מספר רכב]])</f>
        <v>7</v>
      </c>
      <c r="AD852" s="1" t="str">
        <f>RIGHT(טבלה2[[#This Row],[מספר רכב]],טבלה2[[#This Row],[ספרות בצדדים]])</f>
        <v>66</v>
      </c>
      <c r="AE852" s="1" t="str">
        <f>MID(טבלה2[[#This Row],[מספר רכב]],טבלה2[[#This Row],[ספרות בצדדים]]+1,טבלה2[[#This Row],[ספרות באמצע]])</f>
        <v>658</v>
      </c>
      <c r="AF852" s="1" t="str">
        <f>MID(טבלה2[[#This Row],[מספר רכב]],1,טבלה2[[#This Row],[ספרות בצדדים]])</f>
        <v>20</v>
      </c>
      <c r="AG852" s="1" t="str">
        <f>CONCATENATE(טבלה2[[#This Row],[חלק שמאלי]],"-",טבלה2[[#This Row],[אמצע]],"-",טבלה2[[#This Row],[חלק ימני]])</f>
        <v>20-658-66</v>
      </c>
      <c r="AH852">
        <f>IF(טבלה2[[#This Row],[מספר ספרות]]=7,3,2)</f>
        <v>3</v>
      </c>
      <c r="AI852">
        <f>IF(טבלה2[[#This Row],[מספר ספרות]]=7,2,3)</f>
        <v>2</v>
      </c>
    </row>
    <row r="853" spans="17:35" x14ac:dyDescent="0.25">
      <c r="Q853">
        <v>6489160</v>
      </c>
      <c r="R853">
        <v>588</v>
      </c>
      <c r="S853" t="s">
        <v>111</v>
      </c>
      <c r="T853" t="s">
        <v>112</v>
      </c>
      <c r="U853" t="s">
        <v>113</v>
      </c>
      <c r="W853">
        <v>2006</v>
      </c>
      <c r="X853" s="1">
        <f>2025-טבלה2[[#This Row],[שנת יצור]]</f>
        <v>19</v>
      </c>
      <c r="Y853" s="39">
        <v>45432</v>
      </c>
      <c r="Z853" s="39">
        <v>45734</v>
      </c>
      <c r="AA853" t="s">
        <v>116</v>
      </c>
      <c r="AB853" t="s">
        <v>115</v>
      </c>
      <c r="AC853" s="1">
        <f>LEN(טבלה2[[#This Row],[מספר רכב]])</f>
        <v>7</v>
      </c>
      <c r="AD853" s="1" t="str">
        <f>RIGHT(טבלה2[[#This Row],[מספר רכב]],טבלה2[[#This Row],[ספרות בצדדים]])</f>
        <v>60</v>
      </c>
      <c r="AE853" s="1" t="str">
        <f>MID(טבלה2[[#This Row],[מספר רכב]],טבלה2[[#This Row],[ספרות בצדדים]]+1,טבלה2[[#This Row],[ספרות באמצע]])</f>
        <v>891</v>
      </c>
      <c r="AF853" s="1" t="str">
        <f>MID(טבלה2[[#This Row],[מספר רכב]],1,טבלה2[[#This Row],[ספרות בצדדים]])</f>
        <v>64</v>
      </c>
      <c r="AG853" s="1" t="str">
        <f>CONCATENATE(טבלה2[[#This Row],[חלק שמאלי]],"-",טבלה2[[#This Row],[אמצע]],"-",טבלה2[[#This Row],[חלק ימני]])</f>
        <v>64-891-60</v>
      </c>
      <c r="AH853">
        <f>IF(טבלה2[[#This Row],[מספר ספרות]]=7,3,2)</f>
        <v>3</v>
      </c>
      <c r="AI853">
        <f>IF(טבלה2[[#This Row],[מספר ספרות]]=7,2,3)</f>
        <v>2</v>
      </c>
    </row>
    <row r="854" spans="17:35" x14ac:dyDescent="0.25">
      <c r="Q854">
        <v>2389266</v>
      </c>
      <c r="R854">
        <v>481</v>
      </c>
      <c r="S854" t="s">
        <v>165</v>
      </c>
      <c r="T854" t="s">
        <v>166</v>
      </c>
      <c r="U854" t="s">
        <v>167</v>
      </c>
      <c r="V854">
        <v>15</v>
      </c>
      <c r="W854">
        <v>2008</v>
      </c>
      <c r="X854" s="1">
        <f>2025-טבלה2[[#This Row],[שנת יצור]]</f>
        <v>17</v>
      </c>
      <c r="Y854" s="39">
        <v>45362</v>
      </c>
      <c r="Z854" s="39">
        <v>45724</v>
      </c>
      <c r="AA854" t="s">
        <v>394</v>
      </c>
      <c r="AB854" t="s">
        <v>168</v>
      </c>
      <c r="AC854" s="1">
        <f>LEN(טבלה2[[#This Row],[מספר רכב]])</f>
        <v>7</v>
      </c>
      <c r="AD854" s="1" t="str">
        <f>RIGHT(טבלה2[[#This Row],[מספר רכב]],טבלה2[[#This Row],[ספרות בצדדים]])</f>
        <v>66</v>
      </c>
      <c r="AE854" s="1" t="str">
        <f>MID(טבלה2[[#This Row],[מספר רכב]],טבלה2[[#This Row],[ספרות בצדדים]]+1,טבלה2[[#This Row],[ספרות באמצע]])</f>
        <v>892</v>
      </c>
      <c r="AF854" s="1" t="str">
        <f>MID(טבלה2[[#This Row],[מספר רכב]],1,טבלה2[[#This Row],[ספרות בצדדים]])</f>
        <v>23</v>
      </c>
      <c r="AG854" s="1" t="str">
        <f>CONCATENATE(טבלה2[[#This Row],[חלק שמאלי]],"-",טבלה2[[#This Row],[אמצע]],"-",טבלה2[[#This Row],[חלק ימני]])</f>
        <v>23-892-66</v>
      </c>
      <c r="AH854">
        <f>IF(טבלה2[[#This Row],[מספר ספרות]]=7,3,2)</f>
        <v>3</v>
      </c>
      <c r="AI854">
        <f>IF(טבלה2[[#This Row],[מספר ספרות]]=7,2,3)</f>
        <v>2</v>
      </c>
    </row>
    <row r="855" spans="17:35" x14ac:dyDescent="0.25">
      <c r="Q855">
        <v>6517564</v>
      </c>
      <c r="R855">
        <v>312</v>
      </c>
      <c r="S855" t="s">
        <v>153</v>
      </c>
      <c r="T855" t="s">
        <v>223</v>
      </c>
      <c r="U855" t="s">
        <v>201</v>
      </c>
      <c r="W855">
        <v>2007</v>
      </c>
      <c r="X855" s="1">
        <f>2025-טבלה2[[#This Row],[שנת יצור]]</f>
        <v>18</v>
      </c>
      <c r="Y855" s="39">
        <v>45616</v>
      </c>
      <c r="Z855" s="39">
        <v>45951</v>
      </c>
      <c r="AA855" t="s">
        <v>116</v>
      </c>
      <c r="AB855" t="s">
        <v>152</v>
      </c>
      <c r="AC855" s="1">
        <f>LEN(טבלה2[[#This Row],[מספר רכב]])</f>
        <v>7</v>
      </c>
      <c r="AD855" s="1" t="str">
        <f>RIGHT(טבלה2[[#This Row],[מספר רכב]],טבלה2[[#This Row],[ספרות בצדדים]])</f>
        <v>64</v>
      </c>
      <c r="AE855" s="1" t="str">
        <f>MID(טבלה2[[#This Row],[מספר רכב]],טבלה2[[#This Row],[ספרות בצדדים]]+1,טבלה2[[#This Row],[ספרות באמצע]])</f>
        <v>175</v>
      </c>
      <c r="AF855" s="1" t="str">
        <f>MID(טבלה2[[#This Row],[מספר רכב]],1,טבלה2[[#This Row],[ספרות בצדדים]])</f>
        <v>65</v>
      </c>
      <c r="AG855" s="1" t="str">
        <f>CONCATENATE(טבלה2[[#This Row],[חלק שמאלי]],"-",טבלה2[[#This Row],[אמצע]],"-",טבלה2[[#This Row],[חלק ימני]])</f>
        <v>65-175-64</v>
      </c>
      <c r="AH855">
        <f>IF(טבלה2[[#This Row],[מספר ספרות]]=7,3,2)</f>
        <v>3</v>
      </c>
      <c r="AI855">
        <f>IF(טבלה2[[#This Row],[מספר ספרות]]=7,2,3)</f>
        <v>2</v>
      </c>
    </row>
    <row r="856" spans="17:35" x14ac:dyDescent="0.25">
      <c r="Q856">
        <v>6883866</v>
      </c>
      <c r="R856">
        <v>413</v>
      </c>
      <c r="S856" t="s">
        <v>123</v>
      </c>
      <c r="T856" t="s">
        <v>159</v>
      </c>
      <c r="U856" t="s">
        <v>158</v>
      </c>
      <c r="V856">
        <v>15</v>
      </c>
      <c r="W856">
        <v>2008</v>
      </c>
      <c r="X856" s="1">
        <f>2025-טבלה2[[#This Row],[שנת יצור]]</f>
        <v>17</v>
      </c>
      <c r="Y856" s="39">
        <v>45342</v>
      </c>
      <c r="Z856" s="39">
        <v>45746</v>
      </c>
      <c r="AA856" t="s">
        <v>119</v>
      </c>
      <c r="AB856" t="s">
        <v>127</v>
      </c>
      <c r="AC856" s="1">
        <f>LEN(טבלה2[[#This Row],[מספר רכב]])</f>
        <v>7</v>
      </c>
      <c r="AD856" s="1" t="str">
        <f>RIGHT(טבלה2[[#This Row],[מספר רכב]],טבלה2[[#This Row],[ספרות בצדדים]])</f>
        <v>66</v>
      </c>
      <c r="AE856" s="1" t="str">
        <f>MID(טבלה2[[#This Row],[מספר רכב]],טבלה2[[#This Row],[ספרות בצדדים]]+1,טבלה2[[#This Row],[ספרות באמצע]])</f>
        <v>838</v>
      </c>
      <c r="AF856" s="1" t="str">
        <f>MID(טבלה2[[#This Row],[מספר רכב]],1,טבלה2[[#This Row],[ספרות בצדדים]])</f>
        <v>68</v>
      </c>
      <c r="AG856" s="1" t="str">
        <f>CONCATENATE(טבלה2[[#This Row],[חלק שמאלי]],"-",טבלה2[[#This Row],[אמצע]],"-",טבלה2[[#This Row],[חלק ימני]])</f>
        <v>68-838-66</v>
      </c>
      <c r="AH856">
        <f>IF(טבלה2[[#This Row],[מספר ספרות]]=7,3,2)</f>
        <v>3</v>
      </c>
      <c r="AI856">
        <f>IF(טבלה2[[#This Row],[מספר ספרות]]=7,2,3)</f>
        <v>2</v>
      </c>
    </row>
    <row r="857" spans="17:35" x14ac:dyDescent="0.25">
      <c r="Q857">
        <v>8890527</v>
      </c>
      <c r="R857">
        <v>413</v>
      </c>
      <c r="S857" t="s">
        <v>123</v>
      </c>
      <c r="T857" t="s">
        <v>296</v>
      </c>
      <c r="U857" t="s">
        <v>125</v>
      </c>
      <c r="W857">
        <v>1999</v>
      </c>
      <c r="X857" s="1">
        <f>2025-טבלה2[[#This Row],[שנת יצור]]</f>
        <v>26</v>
      </c>
      <c r="Y857" s="39">
        <v>45350</v>
      </c>
      <c r="Z857" s="39">
        <v>45550</v>
      </c>
      <c r="AA857" t="s">
        <v>116</v>
      </c>
      <c r="AB857" t="s">
        <v>127</v>
      </c>
      <c r="AC857" s="1">
        <f>LEN(טבלה2[[#This Row],[מספר רכב]])</f>
        <v>7</v>
      </c>
      <c r="AD857" s="1" t="str">
        <f>RIGHT(טבלה2[[#This Row],[מספר רכב]],טבלה2[[#This Row],[ספרות בצדדים]])</f>
        <v>27</v>
      </c>
      <c r="AE857" s="1" t="str">
        <f>MID(טבלה2[[#This Row],[מספר רכב]],טבלה2[[#This Row],[ספרות בצדדים]]+1,טבלה2[[#This Row],[ספרות באמצע]])</f>
        <v>905</v>
      </c>
      <c r="AF857" s="1" t="str">
        <f>MID(טבלה2[[#This Row],[מספר רכב]],1,טבלה2[[#This Row],[ספרות בצדדים]])</f>
        <v>88</v>
      </c>
      <c r="AG857" s="1" t="str">
        <f>CONCATENATE(טבלה2[[#This Row],[חלק שמאלי]],"-",טבלה2[[#This Row],[אמצע]],"-",טבלה2[[#This Row],[חלק ימני]])</f>
        <v>88-905-27</v>
      </c>
      <c r="AH857">
        <f>IF(טבלה2[[#This Row],[מספר ספרות]]=7,3,2)</f>
        <v>3</v>
      </c>
      <c r="AI857">
        <f>IF(טבלה2[[#This Row],[מספר ספרות]]=7,2,3)</f>
        <v>2</v>
      </c>
    </row>
    <row r="858" spans="17:35" x14ac:dyDescent="0.25">
      <c r="Q858">
        <v>6712674</v>
      </c>
      <c r="R858">
        <v>845</v>
      </c>
      <c r="S858" t="s">
        <v>226</v>
      </c>
      <c r="T858" t="s">
        <v>357</v>
      </c>
      <c r="U858" t="s">
        <v>198</v>
      </c>
      <c r="V858">
        <v>15</v>
      </c>
      <c r="W858">
        <v>2011</v>
      </c>
      <c r="X858" s="1">
        <f>2025-טבלה2[[#This Row],[שנת יצור]]</f>
        <v>14</v>
      </c>
      <c r="Y858" s="39">
        <v>45403</v>
      </c>
      <c r="Z858" s="39">
        <v>45746</v>
      </c>
      <c r="AA858" t="s">
        <v>119</v>
      </c>
      <c r="AB858" t="s">
        <v>358</v>
      </c>
      <c r="AC858" s="1">
        <f>LEN(טבלה2[[#This Row],[מספר רכב]])</f>
        <v>7</v>
      </c>
      <c r="AD858" s="1" t="str">
        <f>RIGHT(טבלה2[[#This Row],[מספר רכב]],טבלה2[[#This Row],[ספרות בצדדים]])</f>
        <v>74</v>
      </c>
      <c r="AE858" s="1" t="str">
        <f>MID(טבלה2[[#This Row],[מספר רכב]],טבלה2[[#This Row],[ספרות בצדדים]]+1,טבלה2[[#This Row],[ספרות באמצע]])</f>
        <v>126</v>
      </c>
      <c r="AF858" s="1" t="str">
        <f>MID(טבלה2[[#This Row],[מספר רכב]],1,טבלה2[[#This Row],[ספרות בצדדים]])</f>
        <v>67</v>
      </c>
      <c r="AG858" s="1" t="str">
        <f>CONCATENATE(טבלה2[[#This Row],[חלק שמאלי]],"-",טבלה2[[#This Row],[אמצע]],"-",טבלה2[[#This Row],[חלק ימני]])</f>
        <v>67-126-74</v>
      </c>
      <c r="AH858">
        <f>IF(טבלה2[[#This Row],[מספר ספרות]]=7,3,2)</f>
        <v>3</v>
      </c>
      <c r="AI858">
        <f>IF(טבלה2[[#This Row],[מספר ספרות]]=7,2,3)</f>
        <v>2</v>
      </c>
    </row>
    <row r="859" spans="17:35" x14ac:dyDescent="0.25">
      <c r="Q859">
        <v>6431314</v>
      </c>
      <c r="R859">
        <v>588</v>
      </c>
      <c r="S859" t="s">
        <v>111</v>
      </c>
      <c r="T859" t="s">
        <v>112</v>
      </c>
      <c r="U859" t="s">
        <v>113</v>
      </c>
      <c r="W859">
        <v>2006</v>
      </c>
      <c r="X859" s="1">
        <f>2025-טבלה2[[#This Row],[שנת יצור]]</f>
        <v>19</v>
      </c>
      <c r="Y859" s="39">
        <v>45600</v>
      </c>
      <c r="Z859" s="39">
        <v>45917</v>
      </c>
      <c r="AA859" t="s">
        <v>114</v>
      </c>
      <c r="AB859" t="s">
        <v>115</v>
      </c>
      <c r="AC859" s="1">
        <f>LEN(טבלה2[[#This Row],[מספר רכב]])</f>
        <v>7</v>
      </c>
      <c r="AD859" s="1" t="str">
        <f>RIGHT(טבלה2[[#This Row],[מספר רכב]],טבלה2[[#This Row],[ספרות בצדדים]])</f>
        <v>14</v>
      </c>
      <c r="AE859" s="1" t="str">
        <f>MID(טבלה2[[#This Row],[מספר רכב]],טבלה2[[#This Row],[ספרות בצדדים]]+1,טבלה2[[#This Row],[ספרות באמצע]])</f>
        <v>313</v>
      </c>
      <c r="AF859" s="1" t="str">
        <f>MID(טבלה2[[#This Row],[מספר רכב]],1,טבלה2[[#This Row],[ספרות בצדדים]])</f>
        <v>64</v>
      </c>
      <c r="AG859" s="1" t="str">
        <f>CONCATENATE(טבלה2[[#This Row],[חלק שמאלי]],"-",טבלה2[[#This Row],[אמצע]],"-",טבלה2[[#This Row],[חלק ימני]])</f>
        <v>64-313-14</v>
      </c>
      <c r="AH859">
        <f>IF(טבלה2[[#This Row],[מספר ספרות]]=7,3,2)</f>
        <v>3</v>
      </c>
      <c r="AI859">
        <f>IF(טבלה2[[#This Row],[מספר ספרות]]=7,2,3)</f>
        <v>2</v>
      </c>
    </row>
    <row r="860" spans="17:35" x14ac:dyDescent="0.25">
      <c r="Q860">
        <v>7319764</v>
      </c>
      <c r="R860">
        <v>281</v>
      </c>
      <c r="S860" t="s">
        <v>292</v>
      </c>
      <c r="T860" t="s">
        <v>316</v>
      </c>
      <c r="U860" t="s">
        <v>294</v>
      </c>
      <c r="V860">
        <v>15</v>
      </c>
      <c r="W860">
        <v>2008</v>
      </c>
      <c r="X860" s="1">
        <f>2025-טבלה2[[#This Row],[שנת יצור]]</f>
        <v>17</v>
      </c>
      <c r="Y860" s="39">
        <v>45688</v>
      </c>
      <c r="Z860" s="39">
        <v>46051</v>
      </c>
      <c r="AA860" t="s">
        <v>133</v>
      </c>
      <c r="AB860" t="s">
        <v>317</v>
      </c>
      <c r="AC860" s="1">
        <f>LEN(טבלה2[[#This Row],[מספר רכב]])</f>
        <v>7</v>
      </c>
      <c r="AD860" s="1" t="str">
        <f>RIGHT(טבלה2[[#This Row],[מספר רכב]],טבלה2[[#This Row],[ספרות בצדדים]])</f>
        <v>64</v>
      </c>
      <c r="AE860" s="1" t="str">
        <f>MID(טבלה2[[#This Row],[מספר רכב]],טבלה2[[#This Row],[ספרות בצדדים]]+1,טבלה2[[#This Row],[ספרות באמצע]])</f>
        <v>197</v>
      </c>
      <c r="AF860" s="1" t="str">
        <f>MID(טבלה2[[#This Row],[מספר רכב]],1,טבלה2[[#This Row],[ספרות בצדדים]])</f>
        <v>73</v>
      </c>
      <c r="AG860" s="1" t="str">
        <f>CONCATENATE(טבלה2[[#This Row],[חלק שמאלי]],"-",טבלה2[[#This Row],[אמצע]],"-",טבלה2[[#This Row],[חלק ימני]])</f>
        <v>73-197-64</v>
      </c>
      <c r="AH860">
        <f>IF(טבלה2[[#This Row],[מספר ספרות]]=7,3,2)</f>
        <v>3</v>
      </c>
      <c r="AI860">
        <f>IF(טבלה2[[#This Row],[מספר ספרות]]=7,2,3)</f>
        <v>2</v>
      </c>
    </row>
    <row r="861" spans="17:35" x14ac:dyDescent="0.25">
      <c r="Q861">
        <v>3990361</v>
      </c>
      <c r="R861">
        <v>588</v>
      </c>
      <c r="S861" t="s">
        <v>111</v>
      </c>
      <c r="T861" t="s">
        <v>112</v>
      </c>
      <c r="U861" t="s">
        <v>113</v>
      </c>
      <c r="W861">
        <v>2007</v>
      </c>
      <c r="X861" s="1">
        <f>2025-טבלה2[[#This Row],[שנת יצור]]</f>
        <v>18</v>
      </c>
      <c r="Y861" s="39">
        <v>45464</v>
      </c>
      <c r="Z861" s="39">
        <v>45835</v>
      </c>
      <c r="AA861" t="s">
        <v>118</v>
      </c>
      <c r="AB861" t="s">
        <v>117</v>
      </c>
      <c r="AC861" s="1">
        <f>LEN(טבלה2[[#This Row],[מספר רכב]])</f>
        <v>7</v>
      </c>
      <c r="AD861" s="1" t="str">
        <f>RIGHT(טבלה2[[#This Row],[מספר רכב]],טבלה2[[#This Row],[ספרות בצדדים]])</f>
        <v>61</v>
      </c>
      <c r="AE861" s="1" t="str">
        <f>MID(טבלה2[[#This Row],[מספר רכב]],טבלה2[[#This Row],[ספרות בצדדים]]+1,טבלה2[[#This Row],[ספרות באמצע]])</f>
        <v>903</v>
      </c>
      <c r="AF861" s="1" t="str">
        <f>MID(טבלה2[[#This Row],[מספר רכב]],1,טבלה2[[#This Row],[ספרות בצדדים]])</f>
        <v>39</v>
      </c>
      <c r="AG861" s="1" t="str">
        <f>CONCATENATE(טבלה2[[#This Row],[חלק שמאלי]],"-",טבלה2[[#This Row],[אמצע]],"-",טבלה2[[#This Row],[חלק ימני]])</f>
        <v>39-903-61</v>
      </c>
      <c r="AH861">
        <f>IF(טבלה2[[#This Row],[מספר ספרות]]=7,3,2)</f>
        <v>3</v>
      </c>
      <c r="AI861">
        <f>IF(טבלה2[[#This Row],[מספר ספרות]]=7,2,3)</f>
        <v>2</v>
      </c>
    </row>
    <row r="862" spans="17:35" x14ac:dyDescent="0.25">
      <c r="Q862">
        <v>7218763</v>
      </c>
      <c r="R862">
        <v>588</v>
      </c>
      <c r="S862" t="s">
        <v>111</v>
      </c>
      <c r="T862" t="s">
        <v>112</v>
      </c>
      <c r="U862" t="s">
        <v>113</v>
      </c>
      <c r="V862">
        <v>15</v>
      </c>
      <c r="W862">
        <v>2008</v>
      </c>
      <c r="X862" s="1">
        <f>2025-טבלה2[[#This Row],[שנת יצור]]</f>
        <v>17</v>
      </c>
      <c r="Y862" s="39">
        <v>45557</v>
      </c>
      <c r="Z862" s="39">
        <v>45866</v>
      </c>
      <c r="AA862" t="s">
        <v>116</v>
      </c>
      <c r="AB862" t="s">
        <v>117</v>
      </c>
      <c r="AC862" s="1">
        <f>LEN(טבלה2[[#This Row],[מספר רכב]])</f>
        <v>7</v>
      </c>
      <c r="AD862" s="1" t="str">
        <f>RIGHT(טבלה2[[#This Row],[מספר רכב]],טבלה2[[#This Row],[ספרות בצדדים]])</f>
        <v>63</v>
      </c>
      <c r="AE862" s="1" t="str">
        <f>MID(טבלה2[[#This Row],[מספר רכב]],טבלה2[[#This Row],[ספרות בצדדים]]+1,טבלה2[[#This Row],[ספרות באמצע]])</f>
        <v>187</v>
      </c>
      <c r="AF862" s="1" t="str">
        <f>MID(טבלה2[[#This Row],[מספר רכב]],1,טבלה2[[#This Row],[ספרות בצדדים]])</f>
        <v>72</v>
      </c>
      <c r="AG862" s="1" t="str">
        <f>CONCATENATE(טבלה2[[#This Row],[חלק שמאלי]],"-",טבלה2[[#This Row],[אמצע]],"-",טבלה2[[#This Row],[חלק ימני]])</f>
        <v>72-187-63</v>
      </c>
      <c r="AH862">
        <f>IF(טבלה2[[#This Row],[מספר ספרות]]=7,3,2)</f>
        <v>3</v>
      </c>
      <c r="AI862">
        <f>IF(טבלה2[[#This Row],[מספר ספרות]]=7,2,3)</f>
        <v>2</v>
      </c>
    </row>
    <row r="863" spans="17:35" x14ac:dyDescent="0.25">
      <c r="Q863">
        <v>6897364</v>
      </c>
      <c r="R863">
        <v>588</v>
      </c>
      <c r="S863" t="s">
        <v>111</v>
      </c>
      <c r="T863" t="s">
        <v>112</v>
      </c>
      <c r="U863" t="s">
        <v>113</v>
      </c>
      <c r="V863">
        <v>15</v>
      </c>
      <c r="W863">
        <v>2008</v>
      </c>
      <c r="X863" s="1">
        <f>2025-טבלה2[[#This Row],[שנת יצור]]</f>
        <v>17</v>
      </c>
      <c r="Y863" s="39">
        <v>45573</v>
      </c>
      <c r="Z863" s="39">
        <v>45940</v>
      </c>
      <c r="AA863" t="s">
        <v>122</v>
      </c>
      <c r="AB863" t="s">
        <v>117</v>
      </c>
      <c r="AC863" s="1">
        <f>LEN(טבלה2[[#This Row],[מספר רכב]])</f>
        <v>7</v>
      </c>
      <c r="AD863" s="1" t="str">
        <f>RIGHT(טבלה2[[#This Row],[מספר רכב]],טבלה2[[#This Row],[ספרות בצדדים]])</f>
        <v>64</v>
      </c>
      <c r="AE863" s="1" t="str">
        <f>MID(טבלה2[[#This Row],[מספר רכב]],טבלה2[[#This Row],[ספרות בצדדים]]+1,טבלה2[[#This Row],[ספרות באמצע]])</f>
        <v>973</v>
      </c>
      <c r="AF863" s="1" t="str">
        <f>MID(טבלה2[[#This Row],[מספר רכב]],1,טבלה2[[#This Row],[ספרות בצדדים]])</f>
        <v>68</v>
      </c>
      <c r="AG863" s="1" t="str">
        <f>CONCATENATE(טבלה2[[#This Row],[חלק שמאלי]],"-",טבלה2[[#This Row],[אמצע]],"-",טבלה2[[#This Row],[חלק ימני]])</f>
        <v>68-973-64</v>
      </c>
      <c r="AH863">
        <f>IF(טבלה2[[#This Row],[מספר ספרות]]=7,3,2)</f>
        <v>3</v>
      </c>
      <c r="AI863">
        <f>IF(טבלה2[[#This Row],[מספר ספרות]]=7,2,3)</f>
        <v>2</v>
      </c>
    </row>
    <row r="864" spans="17:35" x14ac:dyDescent="0.25">
      <c r="Q864">
        <v>8493756</v>
      </c>
      <c r="R864">
        <v>588</v>
      </c>
      <c r="S864" t="s">
        <v>111</v>
      </c>
      <c r="T864" t="s">
        <v>463</v>
      </c>
      <c r="U864" t="s">
        <v>130</v>
      </c>
      <c r="W864">
        <v>2004</v>
      </c>
      <c r="X864" s="1">
        <f>2025-טבלה2[[#This Row],[שנת יצור]]</f>
        <v>21</v>
      </c>
      <c r="Y864" s="39">
        <v>45546</v>
      </c>
      <c r="Z864" s="39">
        <v>45729</v>
      </c>
      <c r="AA864" t="s">
        <v>116</v>
      </c>
      <c r="AB864" t="s">
        <v>131</v>
      </c>
      <c r="AC864" s="1">
        <f>LEN(טבלה2[[#This Row],[מספר רכב]])</f>
        <v>7</v>
      </c>
      <c r="AD864" s="1" t="str">
        <f>RIGHT(טבלה2[[#This Row],[מספר רכב]],טבלה2[[#This Row],[ספרות בצדדים]])</f>
        <v>56</v>
      </c>
      <c r="AE864" s="1" t="str">
        <f>MID(טבלה2[[#This Row],[מספר רכב]],טבלה2[[#This Row],[ספרות בצדדים]]+1,טבלה2[[#This Row],[ספרות באמצע]])</f>
        <v>937</v>
      </c>
      <c r="AF864" s="1" t="str">
        <f>MID(טבלה2[[#This Row],[מספר רכב]],1,טבלה2[[#This Row],[ספרות בצדדים]])</f>
        <v>84</v>
      </c>
      <c r="AG864" s="1" t="str">
        <f>CONCATENATE(טבלה2[[#This Row],[חלק שמאלי]],"-",טבלה2[[#This Row],[אמצע]],"-",טבלה2[[#This Row],[חלק ימני]])</f>
        <v>84-937-56</v>
      </c>
      <c r="AH864">
        <f>IF(טבלה2[[#This Row],[מספר ספרות]]=7,3,2)</f>
        <v>3</v>
      </c>
      <c r="AI864">
        <f>IF(טבלה2[[#This Row],[מספר ספרות]]=7,2,3)</f>
        <v>2</v>
      </c>
    </row>
    <row r="865" spans="17:35" x14ac:dyDescent="0.25">
      <c r="Q865">
        <v>1219561</v>
      </c>
      <c r="R865">
        <v>751</v>
      </c>
      <c r="S865" t="s">
        <v>231</v>
      </c>
      <c r="T865" t="s">
        <v>696</v>
      </c>
      <c r="U865" t="s">
        <v>201</v>
      </c>
      <c r="W865">
        <v>2007</v>
      </c>
      <c r="X865" s="1">
        <f>2025-טבלה2[[#This Row],[שנת יצור]]</f>
        <v>18</v>
      </c>
      <c r="Y865" s="39">
        <v>45490</v>
      </c>
      <c r="Z865" s="39">
        <v>45835</v>
      </c>
      <c r="AA865" t="s">
        <v>119</v>
      </c>
      <c r="AB865" t="s">
        <v>300</v>
      </c>
      <c r="AC865" s="1">
        <f>LEN(טבלה2[[#This Row],[מספר רכב]])</f>
        <v>7</v>
      </c>
      <c r="AD865" s="1" t="str">
        <f>RIGHT(טבלה2[[#This Row],[מספר רכב]],טבלה2[[#This Row],[ספרות בצדדים]])</f>
        <v>61</v>
      </c>
      <c r="AE865" s="1" t="str">
        <f>MID(טבלה2[[#This Row],[מספר רכב]],טבלה2[[#This Row],[ספרות בצדדים]]+1,טבלה2[[#This Row],[ספרות באמצע]])</f>
        <v>195</v>
      </c>
      <c r="AF865" s="1" t="str">
        <f>MID(טבלה2[[#This Row],[מספר רכב]],1,טבלה2[[#This Row],[ספרות בצדדים]])</f>
        <v>12</v>
      </c>
      <c r="AG865" s="1" t="str">
        <f>CONCATENATE(טבלה2[[#This Row],[חלק שמאלי]],"-",טבלה2[[#This Row],[אמצע]],"-",טבלה2[[#This Row],[חלק ימני]])</f>
        <v>12-195-61</v>
      </c>
      <c r="AH865">
        <f>IF(טבלה2[[#This Row],[מספר ספרות]]=7,3,2)</f>
        <v>3</v>
      </c>
      <c r="AI865">
        <f>IF(טבלה2[[#This Row],[מספר ספרות]]=7,2,3)</f>
        <v>2</v>
      </c>
    </row>
    <row r="866" spans="17:35" x14ac:dyDescent="0.25">
      <c r="Q866">
        <v>1445463</v>
      </c>
      <c r="R866">
        <v>430</v>
      </c>
      <c r="S866" t="s">
        <v>274</v>
      </c>
      <c r="T866" t="s">
        <v>697</v>
      </c>
      <c r="U866" t="s">
        <v>125</v>
      </c>
      <c r="W866">
        <v>2007</v>
      </c>
      <c r="X866" s="1">
        <f>2025-טבלה2[[#This Row],[שנת יצור]]</f>
        <v>18</v>
      </c>
      <c r="Y866" s="39">
        <v>45391</v>
      </c>
      <c r="Z866" s="39">
        <v>45736</v>
      </c>
      <c r="AA866" t="s">
        <v>119</v>
      </c>
      <c r="AB866" t="s">
        <v>698</v>
      </c>
      <c r="AC866" s="1">
        <f>LEN(טבלה2[[#This Row],[מספר רכב]])</f>
        <v>7</v>
      </c>
      <c r="AD866" s="1" t="str">
        <f>RIGHT(טבלה2[[#This Row],[מספר רכב]],טבלה2[[#This Row],[ספרות בצדדים]])</f>
        <v>63</v>
      </c>
      <c r="AE866" s="1" t="str">
        <f>MID(טבלה2[[#This Row],[מספר רכב]],טבלה2[[#This Row],[ספרות בצדדים]]+1,טבלה2[[#This Row],[ספרות באמצע]])</f>
        <v>454</v>
      </c>
      <c r="AF866" s="1" t="str">
        <f>MID(טבלה2[[#This Row],[מספר רכב]],1,טבלה2[[#This Row],[ספרות בצדדים]])</f>
        <v>14</v>
      </c>
      <c r="AG866" s="1" t="str">
        <f>CONCATENATE(טבלה2[[#This Row],[חלק שמאלי]],"-",טבלה2[[#This Row],[אמצע]],"-",טבלה2[[#This Row],[חלק ימני]])</f>
        <v>14-454-63</v>
      </c>
      <c r="AH866">
        <f>IF(טבלה2[[#This Row],[מספר ספרות]]=7,3,2)</f>
        <v>3</v>
      </c>
      <c r="AI866">
        <f>IF(טבלה2[[#This Row],[מספר ספרות]]=7,2,3)</f>
        <v>2</v>
      </c>
    </row>
    <row r="867" spans="17:35" x14ac:dyDescent="0.25">
      <c r="Q867">
        <v>9327764</v>
      </c>
      <c r="R867">
        <v>588</v>
      </c>
      <c r="S867" t="s">
        <v>111</v>
      </c>
      <c r="T867" t="s">
        <v>112</v>
      </c>
      <c r="U867" t="s">
        <v>113</v>
      </c>
      <c r="V867">
        <v>15</v>
      </c>
      <c r="W867">
        <v>2008</v>
      </c>
      <c r="X867" s="1">
        <f>2025-טבלה2[[#This Row],[שנת יצור]]</f>
        <v>17</v>
      </c>
      <c r="Y867" s="39">
        <v>45645</v>
      </c>
      <c r="Z867" s="39">
        <v>45974</v>
      </c>
      <c r="AA867" t="s">
        <v>116</v>
      </c>
      <c r="AB867" t="s">
        <v>117</v>
      </c>
      <c r="AC867" s="1">
        <f>LEN(טבלה2[[#This Row],[מספר רכב]])</f>
        <v>7</v>
      </c>
      <c r="AD867" s="1" t="str">
        <f>RIGHT(טבלה2[[#This Row],[מספר רכב]],טבלה2[[#This Row],[ספרות בצדדים]])</f>
        <v>64</v>
      </c>
      <c r="AE867" s="1" t="str">
        <f>MID(טבלה2[[#This Row],[מספר רכב]],טבלה2[[#This Row],[ספרות בצדדים]]+1,טבלה2[[#This Row],[ספרות באמצע]])</f>
        <v>277</v>
      </c>
      <c r="AF867" s="1" t="str">
        <f>MID(טבלה2[[#This Row],[מספר רכב]],1,טבלה2[[#This Row],[ספרות בצדדים]])</f>
        <v>93</v>
      </c>
      <c r="AG867" s="1" t="str">
        <f>CONCATENATE(טבלה2[[#This Row],[חלק שמאלי]],"-",טבלה2[[#This Row],[אמצע]],"-",טבלה2[[#This Row],[חלק ימני]])</f>
        <v>93-277-64</v>
      </c>
      <c r="AH867">
        <f>IF(טבלה2[[#This Row],[מספר ספרות]]=7,3,2)</f>
        <v>3</v>
      </c>
      <c r="AI867">
        <f>IF(טבלה2[[#This Row],[מספר ספרות]]=7,2,3)</f>
        <v>2</v>
      </c>
    </row>
    <row r="868" spans="17:35" x14ac:dyDescent="0.25">
      <c r="Q868">
        <v>2382266</v>
      </c>
      <c r="R868">
        <v>845</v>
      </c>
      <c r="S868" t="s">
        <v>226</v>
      </c>
      <c r="T868" t="s">
        <v>315</v>
      </c>
      <c r="U868" t="s">
        <v>183</v>
      </c>
      <c r="W868">
        <v>2008</v>
      </c>
      <c r="X868" s="1">
        <f>2025-טבלה2[[#This Row],[שנת יצור]]</f>
        <v>17</v>
      </c>
      <c r="Y868" s="39">
        <v>45403</v>
      </c>
      <c r="Z868" s="39">
        <v>45718</v>
      </c>
      <c r="AA868" t="s">
        <v>120</v>
      </c>
      <c r="AB868" t="s">
        <v>230</v>
      </c>
      <c r="AC868" s="1">
        <f>LEN(טבלה2[[#This Row],[מספר רכב]])</f>
        <v>7</v>
      </c>
      <c r="AD868" s="1" t="str">
        <f>RIGHT(טבלה2[[#This Row],[מספר רכב]],טבלה2[[#This Row],[ספרות בצדדים]])</f>
        <v>66</v>
      </c>
      <c r="AE868" s="1" t="str">
        <f>MID(טבלה2[[#This Row],[מספר רכב]],טבלה2[[#This Row],[ספרות בצדדים]]+1,טבלה2[[#This Row],[ספרות באמצע]])</f>
        <v>822</v>
      </c>
      <c r="AF868" s="1" t="str">
        <f>MID(טבלה2[[#This Row],[מספר רכב]],1,טבלה2[[#This Row],[ספרות בצדדים]])</f>
        <v>23</v>
      </c>
      <c r="AG868" s="1" t="str">
        <f>CONCATENATE(טבלה2[[#This Row],[חלק שמאלי]],"-",טבלה2[[#This Row],[אמצע]],"-",טבלה2[[#This Row],[חלק ימני]])</f>
        <v>23-822-66</v>
      </c>
      <c r="AH868">
        <f>IF(טבלה2[[#This Row],[מספר ספרות]]=7,3,2)</f>
        <v>3</v>
      </c>
      <c r="AI868">
        <f>IF(טבלה2[[#This Row],[מספר ספרות]]=7,2,3)</f>
        <v>2</v>
      </c>
    </row>
    <row r="869" spans="17:35" x14ac:dyDescent="0.25">
      <c r="Q869">
        <v>7946062</v>
      </c>
      <c r="R869">
        <v>588</v>
      </c>
      <c r="S869" t="s">
        <v>111</v>
      </c>
      <c r="T869" t="s">
        <v>112</v>
      </c>
      <c r="U869" t="s">
        <v>113</v>
      </c>
      <c r="V869">
        <v>15</v>
      </c>
      <c r="W869">
        <v>2007</v>
      </c>
      <c r="X869" s="1">
        <f>2025-טבלה2[[#This Row],[שנת יצור]]</f>
        <v>18</v>
      </c>
      <c r="Y869" s="39">
        <v>45404</v>
      </c>
      <c r="Z869" s="39">
        <v>45741</v>
      </c>
      <c r="AA869" t="s">
        <v>118</v>
      </c>
      <c r="AB869" t="s">
        <v>117</v>
      </c>
      <c r="AC869" s="1">
        <f>LEN(טבלה2[[#This Row],[מספר רכב]])</f>
        <v>7</v>
      </c>
      <c r="AD869" s="1" t="str">
        <f>RIGHT(טבלה2[[#This Row],[מספר רכב]],טבלה2[[#This Row],[ספרות בצדדים]])</f>
        <v>62</v>
      </c>
      <c r="AE869" s="1" t="str">
        <f>MID(טבלה2[[#This Row],[מספר רכב]],טבלה2[[#This Row],[ספרות בצדדים]]+1,טבלה2[[#This Row],[ספרות באמצע]])</f>
        <v>460</v>
      </c>
      <c r="AF869" s="1" t="str">
        <f>MID(טבלה2[[#This Row],[מספר רכב]],1,טבלה2[[#This Row],[ספרות בצדדים]])</f>
        <v>79</v>
      </c>
      <c r="AG869" s="1" t="str">
        <f>CONCATENATE(טבלה2[[#This Row],[חלק שמאלי]],"-",טבלה2[[#This Row],[אמצע]],"-",טבלה2[[#This Row],[חלק ימני]])</f>
        <v>79-460-62</v>
      </c>
      <c r="AH869">
        <f>IF(טבלה2[[#This Row],[מספר ספרות]]=7,3,2)</f>
        <v>3</v>
      </c>
      <c r="AI869">
        <f>IF(טבלה2[[#This Row],[מספר ספרות]]=7,2,3)</f>
        <v>2</v>
      </c>
    </row>
    <row r="870" spans="17:35" x14ac:dyDescent="0.25">
      <c r="Q870">
        <v>4303364</v>
      </c>
      <c r="R870">
        <v>413</v>
      </c>
      <c r="S870" t="s">
        <v>123</v>
      </c>
      <c r="T870" t="s">
        <v>132</v>
      </c>
      <c r="U870" t="s">
        <v>125</v>
      </c>
      <c r="V870">
        <v>9</v>
      </c>
      <c r="W870">
        <v>2008</v>
      </c>
      <c r="X870" s="1">
        <f>2025-טבלה2[[#This Row],[שנת יצור]]</f>
        <v>17</v>
      </c>
      <c r="Y870" s="39">
        <v>45523</v>
      </c>
      <c r="Z870" s="39">
        <v>45919</v>
      </c>
      <c r="AA870" t="s">
        <v>133</v>
      </c>
      <c r="AB870" t="s">
        <v>134</v>
      </c>
      <c r="AC870" s="1">
        <f>LEN(טבלה2[[#This Row],[מספר רכב]])</f>
        <v>7</v>
      </c>
      <c r="AD870" s="1" t="str">
        <f>RIGHT(טבלה2[[#This Row],[מספר רכב]],טבלה2[[#This Row],[ספרות בצדדים]])</f>
        <v>64</v>
      </c>
      <c r="AE870" s="1" t="str">
        <f>MID(טבלה2[[#This Row],[מספר רכב]],טבלה2[[#This Row],[ספרות בצדדים]]+1,טבלה2[[#This Row],[ספרות באמצע]])</f>
        <v>033</v>
      </c>
      <c r="AF870" s="1" t="str">
        <f>MID(טבלה2[[#This Row],[מספר רכב]],1,טבלה2[[#This Row],[ספרות בצדדים]])</f>
        <v>43</v>
      </c>
      <c r="AG870" s="1" t="str">
        <f>CONCATENATE(טבלה2[[#This Row],[חלק שמאלי]],"-",טבלה2[[#This Row],[אמצע]],"-",טבלה2[[#This Row],[חלק ימני]])</f>
        <v>43-033-64</v>
      </c>
      <c r="AH870">
        <f>IF(טבלה2[[#This Row],[מספר ספרות]]=7,3,2)</f>
        <v>3</v>
      </c>
      <c r="AI870">
        <f>IF(טבלה2[[#This Row],[מספר ספרות]]=7,2,3)</f>
        <v>2</v>
      </c>
    </row>
    <row r="871" spans="17:35" x14ac:dyDescent="0.25">
      <c r="Q871">
        <v>6324360</v>
      </c>
      <c r="R871">
        <v>588</v>
      </c>
      <c r="S871" t="s">
        <v>111</v>
      </c>
      <c r="T871" t="s">
        <v>112</v>
      </c>
      <c r="U871" t="s">
        <v>121</v>
      </c>
      <c r="V871">
        <v>15</v>
      </c>
      <c r="W871">
        <v>2008</v>
      </c>
      <c r="X871" s="1">
        <f>2025-טבלה2[[#This Row],[שנת יצור]]</f>
        <v>17</v>
      </c>
      <c r="Y871" s="39">
        <v>45639</v>
      </c>
      <c r="Z871" s="39">
        <v>45999</v>
      </c>
      <c r="AA871" t="s">
        <v>122</v>
      </c>
      <c r="AB871" t="s">
        <v>115</v>
      </c>
      <c r="AC871" s="1">
        <f>LEN(טבלה2[[#This Row],[מספר רכב]])</f>
        <v>7</v>
      </c>
      <c r="AD871" s="1" t="str">
        <f>RIGHT(טבלה2[[#This Row],[מספר רכב]],טבלה2[[#This Row],[ספרות בצדדים]])</f>
        <v>60</v>
      </c>
      <c r="AE871" s="1" t="str">
        <f>MID(טבלה2[[#This Row],[מספר רכב]],טבלה2[[#This Row],[ספרות בצדדים]]+1,טבלה2[[#This Row],[ספרות באמצע]])</f>
        <v>243</v>
      </c>
      <c r="AF871" s="1" t="str">
        <f>MID(טבלה2[[#This Row],[מספר רכב]],1,טבלה2[[#This Row],[ספרות בצדדים]])</f>
        <v>63</v>
      </c>
      <c r="AG871" s="1" t="str">
        <f>CONCATENATE(טבלה2[[#This Row],[חלק שמאלי]],"-",טבלה2[[#This Row],[אמצע]],"-",טבלה2[[#This Row],[חלק ימני]])</f>
        <v>63-243-60</v>
      </c>
      <c r="AH871">
        <f>IF(טבלה2[[#This Row],[מספר ספרות]]=7,3,2)</f>
        <v>3</v>
      </c>
      <c r="AI871">
        <f>IF(טבלה2[[#This Row],[מספר ספרות]]=7,2,3)</f>
        <v>2</v>
      </c>
    </row>
    <row r="872" spans="17:35" x14ac:dyDescent="0.25">
      <c r="Q872">
        <v>8864265</v>
      </c>
      <c r="R872">
        <v>730</v>
      </c>
      <c r="S872" t="s">
        <v>421</v>
      </c>
      <c r="T872" t="s">
        <v>242</v>
      </c>
      <c r="U872" t="s">
        <v>208</v>
      </c>
      <c r="V872">
        <v>15</v>
      </c>
      <c r="W872">
        <v>2009</v>
      </c>
      <c r="X872" s="1">
        <f>2025-טבלה2[[#This Row],[שנת יצור]]</f>
        <v>16</v>
      </c>
      <c r="Y872" s="39">
        <v>45368</v>
      </c>
      <c r="Z872" s="39">
        <v>45732</v>
      </c>
      <c r="AA872" t="s">
        <v>116</v>
      </c>
      <c r="AB872" t="s">
        <v>141</v>
      </c>
      <c r="AC872" s="1">
        <f>LEN(טבלה2[[#This Row],[מספר רכב]])</f>
        <v>7</v>
      </c>
      <c r="AD872" s="1" t="str">
        <f>RIGHT(טבלה2[[#This Row],[מספר רכב]],טבלה2[[#This Row],[ספרות בצדדים]])</f>
        <v>65</v>
      </c>
      <c r="AE872" s="1" t="str">
        <f>MID(טבלה2[[#This Row],[מספר רכב]],טבלה2[[#This Row],[ספרות בצדדים]]+1,טבלה2[[#This Row],[ספרות באמצע]])</f>
        <v>642</v>
      </c>
      <c r="AF872" s="1" t="str">
        <f>MID(טבלה2[[#This Row],[מספר רכב]],1,טבלה2[[#This Row],[ספרות בצדדים]])</f>
        <v>88</v>
      </c>
      <c r="AG872" s="1" t="str">
        <f>CONCATENATE(טבלה2[[#This Row],[חלק שמאלי]],"-",טבלה2[[#This Row],[אמצע]],"-",טבלה2[[#This Row],[חלק ימני]])</f>
        <v>88-642-65</v>
      </c>
      <c r="AH872">
        <f>IF(טבלה2[[#This Row],[מספר ספרות]]=7,3,2)</f>
        <v>3</v>
      </c>
      <c r="AI872">
        <f>IF(טבלה2[[#This Row],[מספר ספרות]]=7,2,3)</f>
        <v>2</v>
      </c>
    </row>
    <row r="873" spans="17:35" x14ac:dyDescent="0.25">
      <c r="Q873">
        <v>9342164</v>
      </c>
      <c r="R873">
        <v>588</v>
      </c>
      <c r="S873" t="s">
        <v>111</v>
      </c>
      <c r="T873" t="s">
        <v>173</v>
      </c>
      <c r="U873" t="s">
        <v>174</v>
      </c>
      <c r="V873">
        <v>15</v>
      </c>
      <c r="W873">
        <v>2008</v>
      </c>
      <c r="X873" s="1">
        <f>2025-טבלה2[[#This Row],[שנת יצור]]</f>
        <v>17</v>
      </c>
      <c r="Y873" s="39">
        <v>45606</v>
      </c>
      <c r="Z873" s="39">
        <v>45971</v>
      </c>
      <c r="AA873" t="s">
        <v>122</v>
      </c>
      <c r="AB873" t="s">
        <v>175</v>
      </c>
      <c r="AC873" s="1">
        <f>LEN(טבלה2[[#This Row],[מספר רכב]])</f>
        <v>7</v>
      </c>
      <c r="AD873" s="1" t="str">
        <f>RIGHT(טבלה2[[#This Row],[מספר רכב]],טבלה2[[#This Row],[ספרות בצדדים]])</f>
        <v>64</v>
      </c>
      <c r="AE873" s="1" t="str">
        <f>MID(טבלה2[[#This Row],[מספר רכב]],טבלה2[[#This Row],[ספרות בצדדים]]+1,טבלה2[[#This Row],[ספרות באמצע]])</f>
        <v>421</v>
      </c>
      <c r="AF873" s="1" t="str">
        <f>MID(טבלה2[[#This Row],[מספר רכב]],1,טבלה2[[#This Row],[ספרות בצדדים]])</f>
        <v>93</v>
      </c>
      <c r="AG873" s="1" t="str">
        <f>CONCATENATE(טבלה2[[#This Row],[חלק שמאלי]],"-",טבלה2[[#This Row],[אמצע]],"-",טבלה2[[#This Row],[חלק ימני]])</f>
        <v>93-421-64</v>
      </c>
      <c r="AH873">
        <f>IF(טבלה2[[#This Row],[מספר ספרות]]=7,3,2)</f>
        <v>3</v>
      </c>
      <c r="AI873">
        <f>IF(טבלה2[[#This Row],[מספר ספרות]]=7,2,3)</f>
        <v>2</v>
      </c>
    </row>
    <row r="874" spans="17:35" x14ac:dyDescent="0.25">
      <c r="Q874">
        <v>7203263</v>
      </c>
      <c r="R874">
        <v>588</v>
      </c>
      <c r="S874" t="s">
        <v>111</v>
      </c>
      <c r="T874" t="s">
        <v>112</v>
      </c>
      <c r="U874" t="s">
        <v>113</v>
      </c>
      <c r="V874">
        <v>15</v>
      </c>
      <c r="W874">
        <v>2008</v>
      </c>
      <c r="X874" s="1">
        <f>2025-טבלה2[[#This Row],[שנת יצור]]</f>
        <v>17</v>
      </c>
      <c r="Y874" s="39">
        <v>45501</v>
      </c>
      <c r="Z874" s="39">
        <v>45866</v>
      </c>
      <c r="AA874" t="s">
        <v>116</v>
      </c>
      <c r="AB874" t="s">
        <v>117</v>
      </c>
      <c r="AC874" s="1">
        <f>LEN(טבלה2[[#This Row],[מספר רכב]])</f>
        <v>7</v>
      </c>
      <c r="AD874" s="1" t="str">
        <f>RIGHT(טבלה2[[#This Row],[מספר רכב]],טבלה2[[#This Row],[ספרות בצדדים]])</f>
        <v>63</v>
      </c>
      <c r="AE874" s="1" t="str">
        <f>MID(טבלה2[[#This Row],[מספר רכב]],טבלה2[[#This Row],[ספרות בצדדים]]+1,טבלה2[[#This Row],[ספרות באמצע]])</f>
        <v>032</v>
      </c>
      <c r="AF874" s="1" t="str">
        <f>MID(טבלה2[[#This Row],[מספר רכב]],1,טבלה2[[#This Row],[ספרות בצדדים]])</f>
        <v>72</v>
      </c>
      <c r="AG874" s="1" t="str">
        <f>CONCATENATE(טבלה2[[#This Row],[חלק שמאלי]],"-",טבלה2[[#This Row],[אמצע]],"-",טבלה2[[#This Row],[חלק ימני]])</f>
        <v>72-032-63</v>
      </c>
      <c r="AH874">
        <f>IF(טבלה2[[#This Row],[מספר ספרות]]=7,3,2)</f>
        <v>3</v>
      </c>
      <c r="AI874">
        <f>IF(טבלה2[[#This Row],[מספר ספרות]]=7,2,3)</f>
        <v>2</v>
      </c>
    </row>
    <row r="875" spans="17:35" x14ac:dyDescent="0.25">
      <c r="Q875">
        <v>5553066</v>
      </c>
      <c r="R875">
        <v>481</v>
      </c>
      <c r="S875" t="s">
        <v>165</v>
      </c>
      <c r="T875" t="s">
        <v>166</v>
      </c>
      <c r="U875" t="s">
        <v>167</v>
      </c>
      <c r="V875">
        <v>15</v>
      </c>
      <c r="W875">
        <v>2009</v>
      </c>
      <c r="X875" s="1">
        <f>2025-טבלה2[[#This Row],[שנת יצור]]</f>
        <v>16</v>
      </c>
      <c r="Y875" s="39">
        <v>45295</v>
      </c>
      <c r="Z875" s="39">
        <v>45740</v>
      </c>
      <c r="AA875" t="s">
        <v>120</v>
      </c>
      <c r="AB875" t="s">
        <v>168</v>
      </c>
      <c r="AC875" s="1">
        <f>LEN(טבלה2[[#This Row],[מספר רכב]])</f>
        <v>7</v>
      </c>
      <c r="AD875" s="1" t="str">
        <f>RIGHT(טבלה2[[#This Row],[מספר רכב]],טבלה2[[#This Row],[ספרות בצדדים]])</f>
        <v>66</v>
      </c>
      <c r="AE875" s="1" t="str">
        <f>MID(טבלה2[[#This Row],[מספר רכב]],טבלה2[[#This Row],[ספרות בצדדים]]+1,טבלה2[[#This Row],[ספרות באמצע]])</f>
        <v>530</v>
      </c>
      <c r="AF875" s="1" t="str">
        <f>MID(טבלה2[[#This Row],[מספר רכב]],1,טבלה2[[#This Row],[ספרות בצדדים]])</f>
        <v>55</v>
      </c>
      <c r="AG875" s="1" t="str">
        <f>CONCATENATE(טבלה2[[#This Row],[חלק שמאלי]],"-",טבלה2[[#This Row],[אמצע]],"-",טבלה2[[#This Row],[חלק ימני]])</f>
        <v>55-530-66</v>
      </c>
      <c r="AH875">
        <f>IF(טבלה2[[#This Row],[מספר ספרות]]=7,3,2)</f>
        <v>3</v>
      </c>
      <c r="AI875">
        <f>IF(טבלה2[[#This Row],[מספר ספרות]]=7,2,3)</f>
        <v>2</v>
      </c>
    </row>
    <row r="876" spans="17:35" x14ac:dyDescent="0.25">
      <c r="Q876">
        <v>1491672</v>
      </c>
      <c r="R876">
        <v>885</v>
      </c>
      <c r="S876" t="s">
        <v>239</v>
      </c>
      <c r="T876" t="s">
        <v>464</v>
      </c>
      <c r="U876" t="s">
        <v>136</v>
      </c>
      <c r="V876">
        <v>15</v>
      </c>
      <c r="W876">
        <v>2010</v>
      </c>
      <c r="X876" s="1">
        <f>2025-טבלה2[[#This Row],[שנת יצור]]</f>
        <v>15</v>
      </c>
      <c r="Y876" s="39">
        <v>45356</v>
      </c>
      <c r="Z876" s="39">
        <v>45718</v>
      </c>
      <c r="AA876" t="s">
        <v>119</v>
      </c>
      <c r="AB876" t="s">
        <v>416</v>
      </c>
      <c r="AC876" s="1">
        <f>LEN(טבלה2[[#This Row],[מספר רכב]])</f>
        <v>7</v>
      </c>
      <c r="AD876" s="1" t="str">
        <f>RIGHT(טבלה2[[#This Row],[מספר רכב]],טבלה2[[#This Row],[ספרות בצדדים]])</f>
        <v>72</v>
      </c>
      <c r="AE876" s="1" t="str">
        <f>MID(טבלה2[[#This Row],[מספר רכב]],טבלה2[[#This Row],[ספרות בצדדים]]+1,טבלה2[[#This Row],[ספרות באמצע]])</f>
        <v>916</v>
      </c>
      <c r="AF876" s="1" t="str">
        <f>MID(טבלה2[[#This Row],[מספר רכב]],1,טבלה2[[#This Row],[ספרות בצדדים]])</f>
        <v>14</v>
      </c>
      <c r="AG876" s="1" t="str">
        <f>CONCATENATE(טבלה2[[#This Row],[חלק שמאלי]],"-",טבלה2[[#This Row],[אמצע]],"-",טבלה2[[#This Row],[חלק ימני]])</f>
        <v>14-916-72</v>
      </c>
      <c r="AH876">
        <f>IF(טבלה2[[#This Row],[מספר ספרות]]=7,3,2)</f>
        <v>3</v>
      </c>
      <c r="AI876">
        <f>IF(טבלה2[[#This Row],[מספר ספרות]]=7,2,3)</f>
        <v>2</v>
      </c>
    </row>
    <row r="877" spans="17:35" x14ac:dyDescent="0.25">
      <c r="Q877">
        <v>5885173</v>
      </c>
      <c r="R877">
        <v>715</v>
      </c>
      <c r="S877" t="s">
        <v>169</v>
      </c>
      <c r="T877" t="s">
        <v>170</v>
      </c>
      <c r="U877" t="s">
        <v>171</v>
      </c>
      <c r="V877">
        <v>15</v>
      </c>
      <c r="W877">
        <v>2011</v>
      </c>
      <c r="X877" s="1">
        <f>2025-טבלה2[[#This Row],[שנת יצור]]</f>
        <v>14</v>
      </c>
      <c r="Y877" s="39">
        <v>45376</v>
      </c>
      <c r="Z877" s="39">
        <v>45742</v>
      </c>
      <c r="AA877" t="s">
        <v>156</v>
      </c>
      <c r="AB877" t="s">
        <v>172</v>
      </c>
      <c r="AC877" s="1">
        <f>LEN(טבלה2[[#This Row],[מספר רכב]])</f>
        <v>7</v>
      </c>
      <c r="AD877" s="1" t="str">
        <f>RIGHT(טבלה2[[#This Row],[מספר רכב]],טבלה2[[#This Row],[ספרות בצדדים]])</f>
        <v>73</v>
      </c>
      <c r="AE877" s="1" t="str">
        <f>MID(טבלה2[[#This Row],[מספר רכב]],טבלה2[[#This Row],[ספרות בצדדים]]+1,טבלה2[[#This Row],[ספרות באמצע]])</f>
        <v>851</v>
      </c>
      <c r="AF877" s="1" t="str">
        <f>MID(טבלה2[[#This Row],[מספר רכב]],1,טבלה2[[#This Row],[ספרות בצדדים]])</f>
        <v>58</v>
      </c>
      <c r="AG877" s="1" t="str">
        <f>CONCATENATE(טבלה2[[#This Row],[חלק שמאלי]],"-",טבלה2[[#This Row],[אמצע]],"-",טבלה2[[#This Row],[חלק ימני]])</f>
        <v>58-851-73</v>
      </c>
      <c r="AH877">
        <f>IF(טבלה2[[#This Row],[מספר ספרות]]=7,3,2)</f>
        <v>3</v>
      </c>
      <c r="AI877">
        <f>IF(טבלה2[[#This Row],[מספר ספרות]]=7,2,3)</f>
        <v>2</v>
      </c>
    </row>
    <row r="878" spans="17:35" x14ac:dyDescent="0.25">
      <c r="Q878">
        <v>1013660</v>
      </c>
      <c r="R878">
        <v>413</v>
      </c>
      <c r="S878" t="s">
        <v>123</v>
      </c>
      <c r="T878" t="s">
        <v>179</v>
      </c>
      <c r="U878" t="s">
        <v>158</v>
      </c>
      <c r="W878">
        <v>2006</v>
      </c>
      <c r="X878" s="1">
        <f>2025-טבלה2[[#This Row],[שנת יצור]]</f>
        <v>19</v>
      </c>
      <c r="Y878" s="39">
        <v>45675</v>
      </c>
      <c r="Z878" s="39">
        <v>45998</v>
      </c>
      <c r="AA878" t="s">
        <v>126</v>
      </c>
      <c r="AB878" t="s">
        <v>127</v>
      </c>
      <c r="AC878" s="1">
        <f>LEN(טבלה2[[#This Row],[מספר רכב]])</f>
        <v>7</v>
      </c>
      <c r="AD878" s="1" t="str">
        <f>RIGHT(טבלה2[[#This Row],[מספר רכב]],טבלה2[[#This Row],[ספרות בצדדים]])</f>
        <v>60</v>
      </c>
      <c r="AE878" s="1" t="str">
        <f>MID(טבלה2[[#This Row],[מספר רכב]],טבלה2[[#This Row],[ספרות בצדדים]]+1,טבלה2[[#This Row],[ספרות באמצע]])</f>
        <v>136</v>
      </c>
      <c r="AF878" s="1" t="str">
        <f>MID(טבלה2[[#This Row],[מספר רכב]],1,טבלה2[[#This Row],[ספרות בצדדים]])</f>
        <v>10</v>
      </c>
      <c r="AG878" s="1" t="str">
        <f>CONCATENATE(טבלה2[[#This Row],[חלק שמאלי]],"-",טבלה2[[#This Row],[אמצע]],"-",טבלה2[[#This Row],[חלק ימני]])</f>
        <v>10-136-60</v>
      </c>
      <c r="AH878">
        <f>IF(טבלה2[[#This Row],[מספר ספרות]]=7,3,2)</f>
        <v>3</v>
      </c>
      <c r="AI878">
        <f>IF(טבלה2[[#This Row],[מספר ספרות]]=7,2,3)</f>
        <v>2</v>
      </c>
    </row>
    <row r="879" spans="17:35" x14ac:dyDescent="0.25">
      <c r="Q879">
        <v>1653362</v>
      </c>
      <c r="R879">
        <v>839</v>
      </c>
      <c r="S879" t="s">
        <v>244</v>
      </c>
      <c r="T879" t="s">
        <v>280</v>
      </c>
      <c r="U879" t="s">
        <v>158</v>
      </c>
      <c r="W879">
        <v>2007</v>
      </c>
      <c r="X879" s="1">
        <f>2025-טבלה2[[#This Row],[שנת יצור]]</f>
        <v>18</v>
      </c>
      <c r="Y879" s="39">
        <v>45602</v>
      </c>
      <c r="Z879" s="39">
        <v>45958</v>
      </c>
      <c r="AA879" t="s">
        <v>133</v>
      </c>
      <c r="AB879" t="s">
        <v>127</v>
      </c>
      <c r="AC879" s="1">
        <f>LEN(טבלה2[[#This Row],[מספר רכב]])</f>
        <v>7</v>
      </c>
      <c r="AD879" s="1" t="str">
        <f>RIGHT(טבלה2[[#This Row],[מספר רכב]],טבלה2[[#This Row],[ספרות בצדדים]])</f>
        <v>62</v>
      </c>
      <c r="AE879" s="1" t="str">
        <f>MID(טבלה2[[#This Row],[מספר רכב]],טבלה2[[#This Row],[ספרות בצדדים]]+1,טבלה2[[#This Row],[ספרות באמצע]])</f>
        <v>533</v>
      </c>
      <c r="AF879" s="1" t="str">
        <f>MID(טבלה2[[#This Row],[מספר רכב]],1,טבלה2[[#This Row],[ספרות בצדדים]])</f>
        <v>16</v>
      </c>
      <c r="AG879" s="1" t="str">
        <f>CONCATENATE(טבלה2[[#This Row],[חלק שמאלי]],"-",טבלה2[[#This Row],[אמצע]],"-",טבלה2[[#This Row],[חלק ימני]])</f>
        <v>16-533-62</v>
      </c>
      <c r="AH879">
        <f>IF(טבלה2[[#This Row],[מספר ספרות]]=7,3,2)</f>
        <v>3</v>
      </c>
      <c r="AI879">
        <f>IF(טבלה2[[#This Row],[מספר ספרות]]=7,2,3)</f>
        <v>2</v>
      </c>
    </row>
    <row r="880" spans="17:35" x14ac:dyDescent="0.25">
      <c r="Q880">
        <v>6739256</v>
      </c>
      <c r="R880">
        <v>734</v>
      </c>
      <c r="S880" t="s">
        <v>139</v>
      </c>
      <c r="T880" t="s">
        <v>140</v>
      </c>
      <c r="U880" t="s">
        <v>136</v>
      </c>
      <c r="W880">
        <v>2004</v>
      </c>
      <c r="X880" s="1">
        <f>2025-טבלה2[[#This Row],[שנת יצור]]</f>
        <v>21</v>
      </c>
      <c r="Y880" s="39">
        <v>45324</v>
      </c>
      <c r="Z880" s="39">
        <v>45625</v>
      </c>
      <c r="AA880" t="s">
        <v>116</v>
      </c>
      <c r="AB880" t="s">
        <v>141</v>
      </c>
      <c r="AC880" s="1">
        <f>LEN(טבלה2[[#This Row],[מספר רכב]])</f>
        <v>7</v>
      </c>
      <c r="AD880" s="1" t="str">
        <f>RIGHT(טבלה2[[#This Row],[מספר רכב]],טבלה2[[#This Row],[ספרות בצדדים]])</f>
        <v>56</v>
      </c>
      <c r="AE880" s="1" t="str">
        <f>MID(טבלה2[[#This Row],[מספר רכב]],טבלה2[[#This Row],[ספרות בצדדים]]+1,טבלה2[[#This Row],[ספרות באמצע]])</f>
        <v>392</v>
      </c>
      <c r="AF880" s="1" t="str">
        <f>MID(טבלה2[[#This Row],[מספר רכב]],1,טבלה2[[#This Row],[ספרות בצדדים]])</f>
        <v>67</v>
      </c>
      <c r="AG880" s="1" t="str">
        <f>CONCATENATE(טבלה2[[#This Row],[חלק שמאלי]],"-",טבלה2[[#This Row],[אמצע]],"-",טבלה2[[#This Row],[חלק ימני]])</f>
        <v>67-392-56</v>
      </c>
      <c r="AH880">
        <f>IF(טבלה2[[#This Row],[מספר ספרות]]=7,3,2)</f>
        <v>3</v>
      </c>
      <c r="AI880">
        <f>IF(טבלה2[[#This Row],[מספר ספרות]]=7,2,3)</f>
        <v>2</v>
      </c>
    </row>
    <row r="881" spans="17:35" x14ac:dyDescent="0.25">
      <c r="Q881">
        <v>5460166</v>
      </c>
      <c r="R881">
        <v>481</v>
      </c>
      <c r="S881" t="s">
        <v>165</v>
      </c>
      <c r="T881" t="s">
        <v>166</v>
      </c>
      <c r="U881" t="s">
        <v>167</v>
      </c>
      <c r="V881">
        <v>15</v>
      </c>
      <c r="W881">
        <v>2009</v>
      </c>
      <c r="X881" s="1">
        <f>2025-טבלה2[[#This Row],[שנת יצור]]</f>
        <v>16</v>
      </c>
      <c r="Y881" s="39">
        <v>45405</v>
      </c>
      <c r="Z881" s="39">
        <v>45730</v>
      </c>
      <c r="AA881" t="s">
        <v>118</v>
      </c>
      <c r="AB881" t="s">
        <v>168</v>
      </c>
      <c r="AC881" s="1">
        <f>LEN(טבלה2[[#This Row],[מספר רכב]])</f>
        <v>7</v>
      </c>
      <c r="AD881" s="1" t="str">
        <f>RIGHT(טבלה2[[#This Row],[מספר רכב]],טבלה2[[#This Row],[ספרות בצדדים]])</f>
        <v>66</v>
      </c>
      <c r="AE881" s="1" t="str">
        <f>MID(טבלה2[[#This Row],[מספר רכב]],טבלה2[[#This Row],[ספרות בצדדים]]+1,טבלה2[[#This Row],[ספרות באמצע]])</f>
        <v>601</v>
      </c>
      <c r="AF881" s="1" t="str">
        <f>MID(טבלה2[[#This Row],[מספר רכב]],1,טבלה2[[#This Row],[ספרות בצדדים]])</f>
        <v>54</v>
      </c>
      <c r="AG881" s="1" t="str">
        <f>CONCATENATE(טבלה2[[#This Row],[חלק שמאלי]],"-",טבלה2[[#This Row],[אמצע]],"-",טבלה2[[#This Row],[חלק ימני]])</f>
        <v>54-601-66</v>
      </c>
      <c r="AH881">
        <f>IF(טבלה2[[#This Row],[מספר ספרות]]=7,3,2)</f>
        <v>3</v>
      </c>
      <c r="AI881">
        <f>IF(טבלה2[[#This Row],[מספר ספרות]]=7,2,3)</f>
        <v>2</v>
      </c>
    </row>
    <row r="882" spans="17:35" x14ac:dyDescent="0.25">
      <c r="Q882">
        <v>2232867</v>
      </c>
      <c r="R882">
        <v>778</v>
      </c>
      <c r="S882" t="s">
        <v>353</v>
      </c>
      <c r="T882" t="s">
        <v>699</v>
      </c>
      <c r="U882" t="s">
        <v>700</v>
      </c>
      <c r="V882">
        <v>15</v>
      </c>
      <c r="W882">
        <v>2009</v>
      </c>
      <c r="X882" s="1">
        <f>2025-טבלה2[[#This Row],[שנת יצור]]</f>
        <v>16</v>
      </c>
      <c r="Y882" s="39">
        <v>45385</v>
      </c>
      <c r="Z882" s="39">
        <v>45744</v>
      </c>
      <c r="AA882" t="s">
        <v>289</v>
      </c>
      <c r="AB882" t="s">
        <v>407</v>
      </c>
      <c r="AC882" s="1">
        <f>LEN(טבלה2[[#This Row],[מספר רכב]])</f>
        <v>7</v>
      </c>
      <c r="AD882" s="1" t="str">
        <f>RIGHT(טבלה2[[#This Row],[מספר רכב]],טבלה2[[#This Row],[ספרות בצדדים]])</f>
        <v>67</v>
      </c>
      <c r="AE882" s="1" t="str">
        <f>MID(טבלה2[[#This Row],[מספר רכב]],טבלה2[[#This Row],[ספרות בצדדים]]+1,טבלה2[[#This Row],[ספרות באמצע]])</f>
        <v>328</v>
      </c>
      <c r="AF882" s="1" t="str">
        <f>MID(טבלה2[[#This Row],[מספר רכב]],1,טבלה2[[#This Row],[ספרות בצדדים]])</f>
        <v>22</v>
      </c>
      <c r="AG882" s="1" t="str">
        <f>CONCATENATE(טבלה2[[#This Row],[חלק שמאלי]],"-",טבלה2[[#This Row],[אמצע]],"-",טבלה2[[#This Row],[חלק ימני]])</f>
        <v>22-328-67</v>
      </c>
      <c r="AH882">
        <f>IF(טבלה2[[#This Row],[מספר ספרות]]=7,3,2)</f>
        <v>3</v>
      </c>
      <c r="AI882">
        <f>IF(טבלה2[[#This Row],[מספר ספרות]]=7,2,3)</f>
        <v>2</v>
      </c>
    </row>
    <row r="883" spans="17:35" x14ac:dyDescent="0.25">
      <c r="Q883">
        <v>7484567</v>
      </c>
      <c r="R883">
        <v>312</v>
      </c>
      <c r="S883" t="s">
        <v>153</v>
      </c>
      <c r="T883" t="s">
        <v>701</v>
      </c>
      <c r="U883" t="s">
        <v>201</v>
      </c>
      <c r="W883">
        <v>2008</v>
      </c>
      <c r="X883" s="1">
        <f>2025-טבלה2[[#This Row],[שנת יצור]]</f>
        <v>17</v>
      </c>
      <c r="Y883" s="39">
        <v>45362</v>
      </c>
      <c r="Z883" s="39">
        <v>45726</v>
      </c>
      <c r="AA883" t="s">
        <v>702</v>
      </c>
      <c r="AB883" t="s">
        <v>378</v>
      </c>
      <c r="AC883" s="1">
        <f>LEN(טבלה2[[#This Row],[מספר רכב]])</f>
        <v>7</v>
      </c>
      <c r="AD883" s="1" t="str">
        <f>RIGHT(טבלה2[[#This Row],[מספר רכב]],טבלה2[[#This Row],[ספרות בצדדים]])</f>
        <v>67</v>
      </c>
      <c r="AE883" s="1" t="str">
        <f>MID(טבלה2[[#This Row],[מספר רכב]],טבלה2[[#This Row],[ספרות בצדדים]]+1,טבלה2[[#This Row],[ספרות באמצע]])</f>
        <v>845</v>
      </c>
      <c r="AF883" s="1" t="str">
        <f>MID(טבלה2[[#This Row],[מספר רכב]],1,טבלה2[[#This Row],[ספרות בצדדים]])</f>
        <v>74</v>
      </c>
      <c r="AG883" s="1" t="str">
        <f>CONCATENATE(טבלה2[[#This Row],[חלק שמאלי]],"-",טבלה2[[#This Row],[אמצע]],"-",טבלה2[[#This Row],[חלק ימני]])</f>
        <v>74-845-67</v>
      </c>
      <c r="AH883">
        <f>IF(טבלה2[[#This Row],[מספר ספרות]]=7,3,2)</f>
        <v>3</v>
      </c>
      <c r="AI883">
        <f>IF(טבלה2[[#This Row],[מספר ספרות]]=7,2,3)</f>
        <v>2</v>
      </c>
    </row>
    <row r="884" spans="17:35" x14ac:dyDescent="0.25">
      <c r="Q884">
        <v>1489366</v>
      </c>
      <c r="R884">
        <v>751</v>
      </c>
      <c r="S884" t="s">
        <v>231</v>
      </c>
      <c r="T884" t="s">
        <v>703</v>
      </c>
      <c r="U884" t="s">
        <v>704</v>
      </c>
      <c r="V884">
        <v>15</v>
      </c>
      <c r="W884">
        <v>2009</v>
      </c>
      <c r="X884" s="1">
        <f>2025-טבלה2[[#This Row],[שנת יצור]]</f>
        <v>16</v>
      </c>
      <c r="Y884" s="39">
        <v>45386</v>
      </c>
      <c r="Z884" s="39">
        <v>45719</v>
      </c>
      <c r="AA884" t="s">
        <v>133</v>
      </c>
      <c r="AB884" t="s">
        <v>300</v>
      </c>
      <c r="AC884" s="1">
        <f>LEN(טבלה2[[#This Row],[מספר רכב]])</f>
        <v>7</v>
      </c>
      <c r="AD884" s="1" t="str">
        <f>RIGHT(טבלה2[[#This Row],[מספר רכב]],טבלה2[[#This Row],[ספרות בצדדים]])</f>
        <v>66</v>
      </c>
      <c r="AE884" s="1" t="str">
        <f>MID(טבלה2[[#This Row],[מספר רכב]],טבלה2[[#This Row],[ספרות בצדדים]]+1,טבלה2[[#This Row],[ספרות באמצע]])</f>
        <v>893</v>
      </c>
      <c r="AF884" s="1" t="str">
        <f>MID(טבלה2[[#This Row],[מספר רכב]],1,טבלה2[[#This Row],[ספרות בצדדים]])</f>
        <v>14</v>
      </c>
      <c r="AG884" s="1" t="str">
        <f>CONCATENATE(טבלה2[[#This Row],[חלק שמאלי]],"-",טבלה2[[#This Row],[אמצע]],"-",טבלה2[[#This Row],[חלק ימני]])</f>
        <v>14-893-66</v>
      </c>
      <c r="AH884">
        <f>IF(טבלה2[[#This Row],[מספר ספרות]]=7,3,2)</f>
        <v>3</v>
      </c>
      <c r="AI884">
        <f>IF(טבלה2[[#This Row],[מספר ספרות]]=7,2,3)</f>
        <v>2</v>
      </c>
    </row>
    <row r="885" spans="17:35" x14ac:dyDescent="0.25">
      <c r="Q885">
        <v>3865213</v>
      </c>
      <c r="R885">
        <v>588</v>
      </c>
      <c r="S885" t="s">
        <v>111</v>
      </c>
      <c r="T885" t="s">
        <v>463</v>
      </c>
      <c r="U885" t="s">
        <v>130</v>
      </c>
      <c r="W885">
        <v>2006</v>
      </c>
      <c r="X885" s="1">
        <f>2025-טבלה2[[#This Row],[שנת יצור]]</f>
        <v>19</v>
      </c>
      <c r="Y885" s="39">
        <v>45631</v>
      </c>
      <c r="Z885" s="39">
        <v>46018</v>
      </c>
      <c r="AA885" t="s">
        <v>118</v>
      </c>
      <c r="AB885" t="s">
        <v>131</v>
      </c>
      <c r="AC885" s="1">
        <f>LEN(טבלה2[[#This Row],[מספר רכב]])</f>
        <v>7</v>
      </c>
      <c r="AD885" s="1" t="str">
        <f>RIGHT(טבלה2[[#This Row],[מספר רכב]],טבלה2[[#This Row],[ספרות בצדדים]])</f>
        <v>13</v>
      </c>
      <c r="AE885" s="1" t="str">
        <f>MID(טבלה2[[#This Row],[מספר רכב]],טבלה2[[#This Row],[ספרות בצדדים]]+1,טבלה2[[#This Row],[ספרות באמצע]])</f>
        <v>652</v>
      </c>
      <c r="AF885" s="1" t="str">
        <f>MID(טבלה2[[#This Row],[מספר רכב]],1,טבלה2[[#This Row],[ספרות בצדדים]])</f>
        <v>38</v>
      </c>
      <c r="AG885" s="1" t="str">
        <f>CONCATENATE(טבלה2[[#This Row],[חלק שמאלי]],"-",טבלה2[[#This Row],[אמצע]],"-",טבלה2[[#This Row],[חלק ימני]])</f>
        <v>38-652-13</v>
      </c>
      <c r="AH885">
        <f>IF(טבלה2[[#This Row],[מספר ספרות]]=7,3,2)</f>
        <v>3</v>
      </c>
      <c r="AI885">
        <f>IF(טבלה2[[#This Row],[מספר ספרות]]=7,2,3)</f>
        <v>2</v>
      </c>
    </row>
    <row r="886" spans="17:35" x14ac:dyDescent="0.25">
      <c r="Q886">
        <v>5966878</v>
      </c>
      <c r="R886">
        <v>751</v>
      </c>
      <c r="S886" t="s">
        <v>231</v>
      </c>
      <c r="T886" t="s">
        <v>705</v>
      </c>
      <c r="U886" t="s">
        <v>201</v>
      </c>
      <c r="V886">
        <v>15</v>
      </c>
      <c r="W886">
        <v>2012</v>
      </c>
      <c r="X886" s="1">
        <f>2025-טבלה2[[#This Row],[שנת יצור]]</f>
        <v>13</v>
      </c>
      <c r="Y886" s="39">
        <v>45371</v>
      </c>
      <c r="Z886" s="39">
        <v>45735</v>
      </c>
      <c r="AA886" t="s">
        <v>706</v>
      </c>
      <c r="AB886" t="s">
        <v>234</v>
      </c>
      <c r="AC886" s="1">
        <f>LEN(טבלה2[[#This Row],[מספר רכב]])</f>
        <v>7</v>
      </c>
      <c r="AD886" s="1" t="str">
        <f>RIGHT(טבלה2[[#This Row],[מספר רכב]],טבלה2[[#This Row],[ספרות בצדדים]])</f>
        <v>78</v>
      </c>
      <c r="AE886" s="1" t="str">
        <f>MID(טבלה2[[#This Row],[מספר רכב]],טבלה2[[#This Row],[ספרות בצדדים]]+1,טבלה2[[#This Row],[ספרות באמצע]])</f>
        <v>668</v>
      </c>
      <c r="AF886" s="1" t="str">
        <f>MID(טבלה2[[#This Row],[מספר רכב]],1,טבלה2[[#This Row],[ספרות בצדדים]])</f>
        <v>59</v>
      </c>
      <c r="AG886" s="1" t="str">
        <f>CONCATENATE(טבלה2[[#This Row],[חלק שמאלי]],"-",טבלה2[[#This Row],[אמצע]],"-",טבלה2[[#This Row],[חלק ימני]])</f>
        <v>59-668-78</v>
      </c>
      <c r="AH886">
        <f>IF(טבלה2[[#This Row],[מספר ספרות]]=7,3,2)</f>
        <v>3</v>
      </c>
      <c r="AI886">
        <f>IF(טבלה2[[#This Row],[מספר ספרות]]=7,2,3)</f>
        <v>2</v>
      </c>
    </row>
    <row r="887" spans="17:35" x14ac:dyDescent="0.25">
      <c r="Q887">
        <v>4431864</v>
      </c>
      <c r="R887">
        <v>413</v>
      </c>
      <c r="S887" t="s">
        <v>123</v>
      </c>
      <c r="T887" t="s">
        <v>180</v>
      </c>
      <c r="U887" t="s">
        <v>125</v>
      </c>
      <c r="V887">
        <v>15</v>
      </c>
      <c r="W887">
        <v>2008</v>
      </c>
      <c r="X887" s="1">
        <f>2025-טבלה2[[#This Row],[שנת יצור]]</f>
        <v>17</v>
      </c>
      <c r="Y887" s="39">
        <v>45597</v>
      </c>
      <c r="Z887" s="39">
        <v>45947</v>
      </c>
      <c r="AA887" t="s">
        <v>328</v>
      </c>
      <c r="AB887" t="s">
        <v>127</v>
      </c>
      <c r="AC887" s="1">
        <f>LEN(טבלה2[[#This Row],[מספר רכב]])</f>
        <v>7</v>
      </c>
      <c r="AD887" s="1" t="str">
        <f>RIGHT(טבלה2[[#This Row],[מספר רכב]],טבלה2[[#This Row],[ספרות בצדדים]])</f>
        <v>64</v>
      </c>
      <c r="AE887" s="1" t="str">
        <f>MID(טבלה2[[#This Row],[מספר רכב]],טבלה2[[#This Row],[ספרות בצדדים]]+1,טבלה2[[#This Row],[ספרות באמצע]])</f>
        <v>318</v>
      </c>
      <c r="AF887" s="1" t="str">
        <f>MID(טבלה2[[#This Row],[מספר רכב]],1,טבלה2[[#This Row],[ספרות בצדדים]])</f>
        <v>44</v>
      </c>
      <c r="AG887" s="1" t="str">
        <f>CONCATENATE(טבלה2[[#This Row],[חלק שמאלי]],"-",טבלה2[[#This Row],[אמצע]],"-",טבלה2[[#This Row],[חלק ימני]])</f>
        <v>44-318-64</v>
      </c>
      <c r="AH887">
        <f>IF(טבלה2[[#This Row],[מספר ספרות]]=7,3,2)</f>
        <v>3</v>
      </c>
      <c r="AI887">
        <f>IF(טבלה2[[#This Row],[מספר ספרות]]=7,2,3)</f>
        <v>2</v>
      </c>
    </row>
    <row r="888" spans="17:35" x14ac:dyDescent="0.25">
      <c r="Q888">
        <v>7872462</v>
      </c>
      <c r="R888">
        <v>588</v>
      </c>
      <c r="S888" t="s">
        <v>111</v>
      </c>
      <c r="T888" t="s">
        <v>707</v>
      </c>
      <c r="U888" t="s">
        <v>121</v>
      </c>
      <c r="V888">
        <v>15</v>
      </c>
      <c r="W888">
        <v>2007</v>
      </c>
      <c r="X888" s="1">
        <f>2025-טבלה2[[#This Row],[שנת יצור]]</f>
        <v>18</v>
      </c>
      <c r="Y888" s="39">
        <v>45398</v>
      </c>
      <c r="Z888" s="39">
        <v>45735</v>
      </c>
      <c r="AA888" t="s">
        <v>120</v>
      </c>
      <c r="AB888" t="s">
        <v>708</v>
      </c>
      <c r="AC888" s="1">
        <f>LEN(טבלה2[[#This Row],[מספר רכב]])</f>
        <v>7</v>
      </c>
      <c r="AD888" s="1" t="str">
        <f>RIGHT(טבלה2[[#This Row],[מספר רכב]],טבלה2[[#This Row],[ספרות בצדדים]])</f>
        <v>62</v>
      </c>
      <c r="AE888" s="1" t="str">
        <f>MID(טבלה2[[#This Row],[מספר רכב]],טבלה2[[#This Row],[ספרות בצדדים]]+1,טבלה2[[#This Row],[ספרות באמצע]])</f>
        <v>724</v>
      </c>
      <c r="AF888" s="1" t="str">
        <f>MID(טבלה2[[#This Row],[מספר רכב]],1,טבלה2[[#This Row],[ספרות בצדדים]])</f>
        <v>78</v>
      </c>
      <c r="AG888" s="1" t="str">
        <f>CONCATENATE(טבלה2[[#This Row],[חלק שמאלי]],"-",טבלה2[[#This Row],[אמצע]],"-",טבלה2[[#This Row],[חלק ימני]])</f>
        <v>78-724-62</v>
      </c>
      <c r="AH888">
        <f>IF(טבלה2[[#This Row],[מספר ספרות]]=7,3,2)</f>
        <v>3</v>
      </c>
      <c r="AI888">
        <f>IF(טבלה2[[#This Row],[מספר ספרות]]=7,2,3)</f>
        <v>2</v>
      </c>
    </row>
    <row r="889" spans="17:35" x14ac:dyDescent="0.25">
      <c r="Q889">
        <v>2539666</v>
      </c>
      <c r="R889">
        <v>481</v>
      </c>
      <c r="S889" t="s">
        <v>165</v>
      </c>
      <c r="T889" t="s">
        <v>166</v>
      </c>
      <c r="U889" t="s">
        <v>167</v>
      </c>
      <c r="V889">
        <v>15</v>
      </c>
      <c r="W889">
        <v>2008</v>
      </c>
      <c r="X889" s="1">
        <f>2025-טבלה2[[#This Row],[שנת יצור]]</f>
        <v>17</v>
      </c>
      <c r="Y889" s="39">
        <v>45421</v>
      </c>
      <c r="Z889" s="39">
        <v>45741</v>
      </c>
      <c r="AA889" t="s">
        <v>229</v>
      </c>
      <c r="AB889" t="s">
        <v>168</v>
      </c>
      <c r="AC889" s="1">
        <f>LEN(טבלה2[[#This Row],[מספר רכב]])</f>
        <v>7</v>
      </c>
      <c r="AD889" s="1" t="str">
        <f>RIGHT(טבלה2[[#This Row],[מספר רכב]],טבלה2[[#This Row],[ספרות בצדדים]])</f>
        <v>66</v>
      </c>
      <c r="AE889" s="1" t="str">
        <f>MID(טבלה2[[#This Row],[מספר רכב]],טבלה2[[#This Row],[ספרות בצדדים]]+1,טבלה2[[#This Row],[ספרות באמצע]])</f>
        <v>396</v>
      </c>
      <c r="AF889" s="1" t="str">
        <f>MID(טבלה2[[#This Row],[מספר רכב]],1,טבלה2[[#This Row],[ספרות בצדדים]])</f>
        <v>25</v>
      </c>
      <c r="AG889" s="1" t="str">
        <f>CONCATENATE(טבלה2[[#This Row],[חלק שמאלי]],"-",טבלה2[[#This Row],[אמצע]],"-",טבלה2[[#This Row],[חלק ימני]])</f>
        <v>25-396-66</v>
      </c>
      <c r="AH889">
        <f>IF(טבלה2[[#This Row],[מספר ספרות]]=7,3,2)</f>
        <v>3</v>
      </c>
      <c r="AI889">
        <f>IF(טבלה2[[#This Row],[מספר ספרות]]=7,2,3)</f>
        <v>2</v>
      </c>
    </row>
    <row r="890" spans="17:35" x14ac:dyDescent="0.25">
      <c r="Q890">
        <v>7739963</v>
      </c>
      <c r="R890">
        <v>413</v>
      </c>
      <c r="S890" t="s">
        <v>123</v>
      </c>
      <c r="T890" t="s">
        <v>132</v>
      </c>
      <c r="U890" t="s">
        <v>125</v>
      </c>
      <c r="V890">
        <v>9</v>
      </c>
      <c r="W890">
        <v>2008</v>
      </c>
      <c r="X890" s="1">
        <f>2025-טבלה2[[#This Row],[שנת יצור]]</f>
        <v>17</v>
      </c>
      <c r="Y890" s="39">
        <v>45620</v>
      </c>
      <c r="Z890" s="39">
        <v>45859</v>
      </c>
      <c r="AA890" t="s">
        <v>709</v>
      </c>
      <c r="AB890" t="s">
        <v>134</v>
      </c>
      <c r="AC890" s="1">
        <f>LEN(טבלה2[[#This Row],[מספר רכב]])</f>
        <v>7</v>
      </c>
      <c r="AD890" s="1" t="str">
        <f>RIGHT(טבלה2[[#This Row],[מספר רכב]],טבלה2[[#This Row],[ספרות בצדדים]])</f>
        <v>63</v>
      </c>
      <c r="AE890" s="1" t="str">
        <f>MID(טבלה2[[#This Row],[מספר רכב]],טבלה2[[#This Row],[ספרות בצדדים]]+1,טבלה2[[#This Row],[ספרות באמצע]])</f>
        <v>399</v>
      </c>
      <c r="AF890" s="1" t="str">
        <f>MID(טבלה2[[#This Row],[מספר רכב]],1,טבלה2[[#This Row],[ספרות בצדדים]])</f>
        <v>77</v>
      </c>
      <c r="AG890" s="1" t="str">
        <f>CONCATENATE(טבלה2[[#This Row],[חלק שמאלי]],"-",טבלה2[[#This Row],[אמצע]],"-",טבלה2[[#This Row],[חלק ימני]])</f>
        <v>77-399-63</v>
      </c>
      <c r="AH890">
        <f>IF(טבלה2[[#This Row],[מספר ספרות]]=7,3,2)</f>
        <v>3</v>
      </c>
      <c r="AI890">
        <f>IF(טבלה2[[#This Row],[מספר ספרות]]=7,2,3)</f>
        <v>2</v>
      </c>
    </row>
    <row r="891" spans="17:35" x14ac:dyDescent="0.25">
      <c r="Q891">
        <v>4343862</v>
      </c>
      <c r="R891">
        <v>588</v>
      </c>
      <c r="S891" t="s">
        <v>111</v>
      </c>
      <c r="T891" t="s">
        <v>112</v>
      </c>
      <c r="U891" t="s">
        <v>113</v>
      </c>
      <c r="V891">
        <v>15</v>
      </c>
      <c r="W891">
        <v>2007</v>
      </c>
      <c r="X891" s="1">
        <f>2025-טבלה2[[#This Row],[שנת יצור]]</f>
        <v>18</v>
      </c>
      <c r="Y891" s="39">
        <v>45683</v>
      </c>
      <c r="Z891" s="39">
        <v>46052</v>
      </c>
      <c r="AA891" t="s">
        <v>122</v>
      </c>
      <c r="AB891" t="s">
        <v>117</v>
      </c>
      <c r="AC891" s="1">
        <f>LEN(טבלה2[[#This Row],[מספר רכב]])</f>
        <v>7</v>
      </c>
      <c r="AD891" s="1" t="str">
        <f>RIGHT(טבלה2[[#This Row],[מספר רכב]],טבלה2[[#This Row],[ספרות בצדדים]])</f>
        <v>62</v>
      </c>
      <c r="AE891" s="1" t="str">
        <f>MID(טבלה2[[#This Row],[מספר רכב]],טבלה2[[#This Row],[ספרות בצדדים]]+1,טבלה2[[#This Row],[ספרות באמצע]])</f>
        <v>438</v>
      </c>
      <c r="AF891" s="1" t="str">
        <f>MID(טבלה2[[#This Row],[מספר רכב]],1,טבלה2[[#This Row],[ספרות בצדדים]])</f>
        <v>43</v>
      </c>
      <c r="AG891" s="1" t="str">
        <f>CONCATENATE(טבלה2[[#This Row],[חלק שמאלי]],"-",טבלה2[[#This Row],[אמצע]],"-",טבלה2[[#This Row],[חלק ימני]])</f>
        <v>43-438-62</v>
      </c>
      <c r="AH891">
        <f>IF(טבלה2[[#This Row],[מספר ספרות]]=7,3,2)</f>
        <v>3</v>
      </c>
      <c r="AI891">
        <f>IF(טבלה2[[#This Row],[מספר ספרות]]=7,2,3)</f>
        <v>2</v>
      </c>
    </row>
    <row r="892" spans="17:35" x14ac:dyDescent="0.25">
      <c r="Q892">
        <v>7017474</v>
      </c>
      <c r="R892">
        <v>253</v>
      </c>
      <c r="S892" t="s">
        <v>196</v>
      </c>
      <c r="T892" t="s">
        <v>243</v>
      </c>
      <c r="U892" t="s">
        <v>198</v>
      </c>
      <c r="V892">
        <v>15</v>
      </c>
      <c r="W892">
        <v>2011</v>
      </c>
      <c r="X892" s="1">
        <f>2025-טבלה2[[#This Row],[שנת יצור]]</f>
        <v>14</v>
      </c>
      <c r="Y892" s="39">
        <v>45380</v>
      </c>
      <c r="Z892" s="39">
        <v>45746</v>
      </c>
      <c r="AA892" t="s">
        <v>119</v>
      </c>
      <c r="AB892" t="s">
        <v>200</v>
      </c>
      <c r="AC892" s="1">
        <f>LEN(טבלה2[[#This Row],[מספר רכב]])</f>
        <v>7</v>
      </c>
      <c r="AD892" s="1" t="str">
        <f>RIGHT(טבלה2[[#This Row],[מספר רכב]],טבלה2[[#This Row],[ספרות בצדדים]])</f>
        <v>74</v>
      </c>
      <c r="AE892" s="1" t="str">
        <f>MID(טבלה2[[#This Row],[מספר רכב]],טבלה2[[#This Row],[ספרות בצדדים]]+1,טבלה2[[#This Row],[ספרות באמצע]])</f>
        <v>174</v>
      </c>
      <c r="AF892" s="1" t="str">
        <f>MID(טבלה2[[#This Row],[מספר רכב]],1,טבלה2[[#This Row],[ספרות בצדדים]])</f>
        <v>70</v>
      </c>
      <c r="AG892" s="1" t="str">
        <f>CONCATENATE(טבלה2[[#This Row],[חלק שמאלי]],"-",טבלה2[[#This Row],[אמצע]],"-",טבלה2[[#This Row],[חלק ימני]])</f>
        <v>70-174-74</v>
      </c>
      <c r="AH892">
        <f>IF(טבלה2[[#This Row],[מספר ספרות]]=7,3,2)</f>
        <v>3</v>
      </c>
      <c r="AI892">
        <f>IF(טבלה2[[#This Row],[מספר ספרות]]=7,2,3)</f>
        <v>2</v>
      </c>
    </row>
    <row r="893" spans="17:35" x14ac:dyDescent="0.25">
      <c r="Q893">
        <v>2119666</v>
      </c>
      <c r="R893">
        <v>590</v>
      </c>
      <c r="S893" t="s">
        <v>235</v>
      </c>
      <c r="T893" t="s">
        <v>236</v>
      </c>
      <c r="U893" t="s">
        <v>130</v>
      </c>
      <c r="V893">
        <v>15</v>
      </c>
      <c r="W893">
        <v>2008</v>
      </c>
      <c r="X893" s="1">
        <f>2025-טבלה2[[#This Row],[שנת יצור]]</f>
        <v>17</v>
      </c>
      <c r="Y893" s="39">
        <v>45415</v>
      </c>
      <c r="Z893" s="39">
        <v>45746</v>
      </c>
      <c r="AA893" t="s">
        <v>580</v>
      </c>
      <c r="AB893" t="s">
        <v>238</v>
      </c>
      <c r="AC893" s="1">
        <f>LEN(טבלה2[[#This Row],[מספר רכב]])</f>
        <v>7</v>
      </c>
      <c r="AD893" s="1" t="str">
        <f>RIGHT(טבלה2[[#This Row],[מספר רכב]],טבלה2[[#This Row],[ספרות בצדדים]])</f>
        <v>66</v>
      </c>
      <c r="AE893" s="1" t="str">
        <f>MID(טבלה2[[#This Row],[מספר רכב]],טבלה2[[#This Row],[ספרות בצדדים]]+1,טבלה2[[#This Row],[ספרות באמצע]])</f>
        <v>196</v>
      </c>
      <c r="AF893" s="1" t="str">
        <f>MID(טבלה2[[#This Row],[מספר רכב]],1,טבלה2[[#This Row],[ספרות בצדדים]])</f>
        <v>21</v>
      </c>
      <c r="AG893" s="1" t="str">
        <f>CONCATENATE(טבלה2[[#This Row],[חלק שמאלי]],"-",טבלה2[[#This Row],[אמצע]],"-",טבלה2[[#This Row],[חלק ימני]])</f>
        <v>21-196-66</v>
      </c>
      <c r="AH893">
        <f>IF(טבלה2[[#This Row],[מספר ספרות]]=7,3,2)</f>
        <v>3</v>
      </c>
      <c r="AI893">
        <f>IF(טבלה2[[#This Row],[מספר ספרות]]=7,2,3)</f>
        <v>2</v>
      </c>
    </row>
    <row r="894" spans="17:35" x14ac:dyDescent="0.25">
      <c r="Q894">
        <v>9701951</v>
      </c>
      <c r="R894">
        <v>734</v>
      </c>
      <c r="S894" t="s">
        <v>139</v>
      </c>
      <c r="T894" t="s">
        <v>140</v>
      </c>
      <c r="U894" t="s">
        <v>136</v>
      </c>
      <c r="W894">
        <v>2003</v>
      </c>
      <c r="X894" s="1">
        <f>2025-טבלה2[[#This Row],[שנת יצור]]</f>
        <v>22</v>
      </c>
      <c r="Y894" s="39">
        <v>45640</v>
      </c>
      <c r="Z894" s="39">
        <v>45863</v>
      </c>
      <c r="AA894" t="s">
        <v>116</v>
      </c>
      <c r="AB894" t="s">
        <v>141</v>
      </c>
      <c r="AC894" s="1">
        <f>LEN(טבלה2[[#This Row],[מספר רכב]])</f>
        <v>7</v>
      </c>
      <c r="AD894" s="1" t="str">
        <f>RIGHT(טבלה2[[#This Row],[מספר רכב]],טבלה2[[#This Row],[ספרות בצדדים]])</f>
        <v>51</v>
      </c>
      <c r="AE894" s="1" t="str">
        <f>MID(טבלה2[[#This Row],[מספר רכב]],טבלה2[[#This Row],[ספרות בצדדים]]+1,טבלה2[[#This Row],[ספרות באמצע]])</f>
        <v>019</v>
      </c>
      <c r="AF894" s="1" t="str">
        <f>MID(טבלה2[[#This Row],[מספר רכב]],1,טבלה2[[#This Row],[ספרות בצדדים]])</f>
        <v>97</v>
      </c>
      <c r="AG894" s="1" t="str">
        <f>CONCATENATE(טבלה2[[#This Row],[חלק שמאלי]],"-",טבלה2[[#This Row],[אמצע]],"-",טבלה2[[#This Row],[חלק ימני]])</f>
        <v>97-019-51</v>
      </c>
      <c r="AH894">
        <f>IF(טבלה2[[#This Row],[מספר ספרות]]=7,3,2)</f>
        <v>3</v>
      </c>
      <c r="AI894">
        <f>IF(טבלה2[[#This Row],[מספר ספרות]]=7,2,3)</f>
        <v>2</v>
      </c>
    </row>
    <row r="895" spans="17:35" x14ac:dyDescent="0.25">
      <c r="Q895">
        <v>4007113</v>
      </c>
      <c r="R895">
        <v>588</v>
      </c>
      <c r="S895" t="s">
        <v>111</v>
      </c>
      <c r="T895" t="s">
        <v>112</v>
      </c>
      <c r="U895" t="s">
        <v>113</v>
      </c>
      <c r="W895">
        <v>2006</v>
      </c>
      <c r="X895" s="1">
        <f>2025-טבלה2[[#This Row],[שנת יצור]]</f>
        <v>19</v>
      </c>
      <c r="Y895" s="39">
        <v>45315</v>
      </c>
      <c r="Z895" s="39">
        <v>45653</v>
      </c>
      <c r="AA895" t="s">
        <v>116</v>
      </c>
      <c r="AB895" t="s">
        <v>115</v>
      </c>
      <c r="AC895" s="1">
        <f>LEN(טבלה2[[#This Row],[מספר רכב]])</f>
        <v>7</v>
      </c>
      <c r="AD895" s="1" t="str">
        <f>RIGHT(טבלה2[[#This Row],[מספר רכב]],טבלה2[[#This Row],[ספרות בצדדים]])</f>
        <v>13</v>
      </c>
      <c r="AE895" s="1" t="str">
        <f>MID(טבלה2[[#This Row],[מספר רכב]],טבלה2[[#This Row],[ספרות בצדדים]]+1,טבלה2[[#This Row],[ספרות באמצע]])</f>
        <v>071</v>
      </c>
      <c r="AF895" s="1" t="str">
        <f>MID(טבלה2[[#This Row],[מספר רכב]],1,טבלה2[[#This Row],[ספרות בצדדים]])</f>
        <v>40</v>
      </c>
      <c r="AG895" s="1" t="str">
        <f>CONCATENATE(טבלה2[[#This Row],[חלק שמאלי]],"-",טבלה2[[#This Row],[אמצע]],"-",טבלה2[[#This Row],[חלק ימני]])</f>
        <v>40-071-13</v>
      </c>
      <c r="AH895">
        <f>IF(טבלה2[[#This Row],[מספר ספרות]]=7,3,2)</f>
        <v>3</v>
      </c>
      <c r="AI895">
        <f>IF(טבלה2[[#This Row],[מספר ספרות]]=7,2,3)</f>
        <v>2</v>
      </c>
    </row>
    <row r="896" spans="17:35" x14ac:dyDescent="0.25">
      <c r="Q896">
        <v>7829778</v>
      </c>
      <c r="R896">
        <v>845</v>
      </c>
      <c r="S896" t="s">
        <v>226</v>
      </c>
      <c r="T896" t="s">
        <v>357</v>
      </c>
      <c r="U896" t="s">
        <v>198</v>
      </c>
      <c r="V896">
        <v>15</v>
      </c>
      <c r="W896">
        <v>2012</v>
      </c>
      <c r="X896" s="1">
        <f>2025-טבלה2[[#This Row],[שנת יצור]]</f>
        <v>13</v>
      </c>
      <c r="Y896" s="39">
        <v>45380</v>
      </c>
      <c r="Z896" s="39">
        <v>45733</v>
      </c>
      <c r="AA896" t="s">
        <v>118</v>
      </c>
      <c r="AB896" t="s">
        <v>358</v>
      </c>
      <c r="AC896" s="1">
        <f>LEN(טבלה2[[#This Row],[מספר רכב]])</f>
        <v>7</v>
      </c>
      <c r="AD896" s="1" t="str">
        <f>RIGHT(טבלה2[[#This Row],[מספר רכב]],טבלה2[[#This Row],[ספרות בצדדים]])</f>
        <v>78</v>
      </c>
      <c r="AE896" s="1" t="str">
        <f>MID(טבלה2[[#This Row],[מספר רכב]],טבלה2[[#This Row],[ספרות בצדדים]]+1,טבלה2[[#This Row],[ספרות באמצע]])</f>
        <v>297</v>
      </c>
      <c r="AF896" s="1" t="str">
        <f>MID(טבלה2[[#This Row],[מספר רכב]],1,טבלה2[[#This Row],[ספרות בצדדים]])</f>
        <v>78</v>
      </c>
      <c r="AG896" s="1" t="str">
        <f>CONCATENATE(טבלה2[[#This Row],[חלק שמאלי]],"-",טבלה2[[#This Row],[אמצע]],"-",טבלה2[[#This Row],[חלק ימני]])</f>
        <v>78-297-78</v>
      </c>
      <c r="AH896">
        <f>IF(טבלה2[[#This Row],[מספר ספרות]]=7,3,2)</f>
        <v>3</v>
      </c>
      <c r="AI896">
        <f>IF(טבלה2[[#This Row],[מספר ספרות]]=7,2,3)</f>
        <v>2</v>
      </c>
    </row>
    <row r="897" spans="17:35" x14ac:dyDescent="0.25">
      <c r="Q897">
        <v>8590466</v>
      </c>
      <c r="R897">
        <v>413</v>
      </c>
      <c r="S897" t="s">
        <v>123</v>
      </c>
      <c r="T897" t="s">
        <v>181</v>
      </c>
      <c r="U897" t="s">
        <v>125</v>
      </c>
      <c r="V897">
        <v>15</v>
      </c>
      <c r="W897">
        <v>2009</v>
      </c>
      <c r="X897" s="1">
        <f>2025-טבלה2[[#This Row],[שנת יצור]]</f>
        <v>16</v>
      </c>
      <c r="Y897" s="39">
        <v>45307</v>
      </c>
      <c r="Z897" s="39">
        <v>45725</v>
      </c>
      <c r="AA897" t="s">
        <v>126</v>
      </c>
      <c r="AB897" t="s">
        <v>127</v>
      </c>
      <c r="AC897" s="1">
        <f>LEN(טבלה2[[#This Row],[מספר רכב]])</f>
        <v>7</v>
      </c>
      <c r="AD897" s="1" t="str">
        <f>RIGHT(טבלה2[[#This Row],[מספר רכב]],טבלה2[[#This Row],[ספרות בצדדים]])</f>
        <v>66</v>
      </c>
      <c r="AE897" s="1" t="str">
        <f>MID(טבלה2[[#This Row],[מספר רכב]],טבלה2[[#This Row],[ספרות בצדדים]]+1,טבלה2[[#This Row],[ספרות באמצע]])</f>
        <v>904</v>
      </c>
      <c r="AF897" s="1" t="str">
        <f>MID(טבלה2[[#This Row],[מספר רכב]],1,טבלה2[[#This Row],[ספרות בצדדים]])</f>
        <v>85</v>
      </c>
      <c r="AG897" s="1" t="str">
        <f>CONCATENATE(טבלה2[[#This Row],[חלק שמאלי]],"-",טבלה2[[#This Row],[אמצע]],"-",טבלה2[[#This Row],[חלק ימני]])</f>
        <v>85-904-66</v>
      </c>
      <c r="AH897">
        <f>IF(טבלה2[[#This Row],[מספר ספרות]]=7,3,2)</f>
        <v>3</v>
      </c>
      <c r="AI897">
        <f>IF(טבלה2[[#This Row],[מספר ספרות]]=7,2,3)</f>
        <v>2</v>
      </c>
    </row>
    <row r="898" spans="17:35" x14ac:dyDescent="0.25">
      <c r="Q898">
        <v>3018866</v>
      </c>
      <c r="R898">
        <v>590</v>
      </c>
      <c r="S898" t="s">
        <v>235</v>
      </c>
      <c r="T898" t="s">
        <v>236</v>
      </c>
      <c r="U898" t="s">
        <v>130</v>
      </c>
      <c r="V898">
        <v>15</v>
      </c>
      <c r="W898">
        <v>2008</v>
      </c>
      <c r="X898" s="1">
        <f>2025-טבלה2[[#This Row],[שנת יצור]]</f>
        <v>17</v>
      </c>
      <c r="Y898" s="39">
        <v>45364</v>
      </c>
      <c r="Z898" s="39">
        <v>45745</v>
      </c>
      <c r="AA898" t="s">
        <v>119</v>
      </c>
      <c r="AB898" t="s">
        <v>238</v>
      </c>
      <c r="AC898" s="1">
        <f>LEN(טבלה2[[#This Row],[מספר רכב]])</f>
        <v>7</v>
      </c>
      <c r="AD898" s="1" t="str">
        <f>RIGHT(טבלה2[[#This Row],[מספר רכב]],טבלה2[[#This Row],[ספרות בצדדים]])</f>
        <v>66</v>
      </c>
      <c r="AE898" s="1" t="str">
        <f>MID(טבלה2[[#This Row],[מספר רכב]],טבלה2[[#This Row],[ספרות בצדדים]]+1,טבלה2[[#This Row],[ספרות באמצע]])</f>
        <v>188</v>
      </c>
      <c r="AF898" s="1" t="str">
        <f>MID(טבלה2[[#This Row],[מספר רכב]],1,טבלה2[[#This Row],[ספרות בצדדים]])</f>
        <v>30</v>
      </c>
      <c r="AG898" s="1" t="str">
        <f>CONCATENATE(טבלה2[[#This Row],[חלק שמאלי]],"-",טבלה2[[#This Row],[אמצע]],"-",טבלה2[[#This Row],[חלק ימני]])</f>
        <v>30-188-66</v>
      </c>
      <c r="AH898">
        <f>IF(טבלה2[[#This Row],[מספר ספרות]]=7,3,2)</f>
        <v>3</v>
      </c>
      <c r="AI898">
        <f>IF(טבלה2[[#This Row],[מספר ספרות]]=7,2,3)</f>
        <v>2</v>
      </c>
    </row>
    <row r="899" spans="17:35" x14ac:dyDescent="0.25">
      <c r="Q899">
        <v>7927936</v>
      </c>
      <c r="R899">
        <v>724</v>
      </c>
      <c r="S899" t="s">
        <v>203</v>
      </c>
      <c r="T899" t="s">
        <v>710</v>
      </c>
      <c r="U899" t="s">
        <v>205</v>
      </c>
      <c r="W899">
        <v>2002</v>
      </c>
      <c r="X899" s="1">
        <f>2025-טבלה2[[#This Row],[שנת יצור]]</f>
        <v>23</v>
      </c>
      <c r="Y899" s="39">
        <v>45336</v>
      </c>
      <c r="Z899" s="39">
        <v>45434</v>
      </c>
      <c r="AA899" t="s">
        <v>119</v>
      </c>
      <c r="AB899" t="s">
        <v>711</v>
      </c>
      <c r="AC899" s="1">
        <f>LEN(טבלה2[[#This Row],[מספר רכב]])</f>
        <v>7</v>
      </c>
      <c r="AD899" s="1" t="str">
        <f>RIGHT(טבלה2[[#This Row],[מספר רכב]],טבלה2[[#This Row],[ספרות בצדדים]])</f>
        <v>36</v>
      </c>
      <c r="AE899" s="1" t="str">
        <f>MID(טבלה2[[#This Row],[מספר רכב]],טבלה2[[#This Row],[ספרות בצדדים]]+1,טבלה2[[#This Row],[ספרות באמצע]])</f>
        <v>279</v>
      </c>
      <c r="AF899" s="1" t="str">
        <f>MID(טבלה2[[#This Row],[מספר רכב]],1,טבלה2[[#This Row],[ספרות בצדדים]])</f>
        <v>79</v>
      </c>
      <c r="AG899" s="1" t="str">
        <f>CONCATENATE(טבלה2[[#This Row],[חלק שמאלי]],"-",טבלה2[[#This Row],[אמצע]],"-",טבלה2[[#This Row],[חלק ימני]])</f>
        <v>79-279-36</v>
      </c>
      <c r="AH899">
        <f>IF(טבלה2[[#This Row],[מספר ספרות]]=7,3,2)</f>
        <v>3</v>
      </c>
      <c r="AI899">
        <f>IF(טבלה2[[#This Row],[מספר ספרות]]=7,2,3)</f>
        <v>2</v>
      </c>
    </row>
    <row r="900" spans="17:35" x14ac:dyDescent="0.25">
      <c r="Q900">
        <v>8202629</v>
      </c>
      <c r="R900">
        <v>588</v>
      </c>
      <c r="S900" t="s">
        <v>111</v>
      </c>
      <c r="T900" t="s">
        <v>142</v>
      </c>
      <c r="U900" t="s">
        <v>136</v>
      </c>
      <c r="W900">
        <v>2001</v>
      </c>
      <c r="X900" s="1">
        <f>2025-טבלה2[[#This Row],[שנת יצור]]</f>
        <v>24</v>
      </c>
      <c r="Y900" s="39">
        <v>45725</v>
      </c>
      <c r="Z900" s="39">
        <v>45897</v>
      </c>
      <c r="AA900" t="s">
        <v>119</v>
      </c>
      <c r="AB900" t="s">
        <v>143</v>
      </c>
      <c r="AC900" s="1">
        <f>LEN(טבלה2[[#This Row],[מספר רכב]])</f>
        <v>7</v>
      </c>
      <c r="AD900" s="1" t="str">
        <f>RIGHT(טבלה2[[#This Row],[מספר רכב]],טבלה2[[#This Row],[ספרות בצדדים]])</f>
        <v>29</v>
      </c>
      <c r="AE900" s="1" t="str">
        <f>MID(טבלה2[[#This Row],[מספר רכב]],טבלה2[[#This Row],[ספרות בצדדים]]+1,טבלה2[[#This Row],[ספרות באמצע]])</f>
        <v>026</v>
      </c>
      <c r="AF900" s="1" t="str">
        <f>MID(טבלה2[[#This Row],[מספר רכב]],1,טבלה2[[#This Row],[ספרות בצדדים]])</f>
        <v>82</v>
      </c>
      <c r="AG900" s="1" t="str">
        <f>CONCATENATE(טבלה2[[#This Row],[חלק שמאלי]],"-",טבלה2[[#This Row],[אמצע]],"-",טבלה2[[#This Row],[חלק ימני]])</f>
        <v>82-026-29</v>
      </c>
      <c r="AH900">
        <f>IF(טבלה2[[#This Row],[מספר ספרות]]=7,3,2)</f>
        <v>3</v>
      </c>
      <c r="AI900">
        <f>IF(טבלה2[[#This Row],[מספר ספרות]]=7,2,3)</f>
        <v>2</v>
      </c>
    </row>
    <row r="901" spans="17:35" x14ac:dyDescent="0.25">
      <c r="Q901">
        <v>8040858</v>
      </c>
      <c r="R901">
        <v>413</v>
      </c>
      <c r="S901" t="s">
        <v>123</v>
      </c>
      <c r="T901" t="s">
        <v>179</v>
      </c>
      <c r="U901" t="s">
        <v>158</v>
      </c>
      <c r="W901">
        <v>2005</v>
      </c>
      <c r="X901" s="1">
        <f>2025-טבלה2[[#This Row],[שנת יצור]]</f>
        <v>20</v>
      </c>
      <c r="Y901" s="39">
        <v>45649</v>
      </c>
      <c r="Z901" s="39">
        <v>45953</v>
      </c>
      <c r="AA901" t="s">
        <v>119</v>
      </c>
      <c r="AB901" t="s">
        <v>127</v>
      </c>
      <c r="AC901" s="1">
        <f>LEN(טבלה2[[#This Row],[מספר רכב]])</f>
        <v>7</v>
      </c>
      <c r="AD901" s="1" t="str">
        <f>RIGHT(טבלה2[[#This Row],[מספר רכב]],טבלה2[[#This Row],[ספרות בצדדים]])</f>
        <v>58</v>
      </c>
      <c r="AE901" s="1" t="str">
        <f>MID(טבלה2[[#This Row],[מספר רכב]],טבלה2[[#This Row],[ספרות בצדדים]]+1,טבלה2[[#This Row],[ספרות באמצע]])</f>
        <v>408</v>
      </c>
      <c r="AF901" s="1" t="str">
        <f>MID(טבלה2[[#This Row],[מספר רכב]],1,טבלה2[[#This Row],[ספרות בצדדים]])</f>
        <v>80</v>
      </c>
      <c r="AG901" s="1" t="str">
        <f>CONCATENATE(טבלה2[[#This Row],[חלק שמאלי]],"-",טבלה2[[#This Row],[אמצע]],"-",טבלה2[[#This Row],[חלק ימני]])</f>
        <v>80-408-58</v>
      </c>
      <c r="AH901">
        <f>IF(טבלה2[[#This Row],[מספר ספרות]]=7,3,2)</f>
        <v>3</v>
      </c>
      <c r="AI901">
        <f>IF(טבלה2[[#This Row],[מספר ספרות]]=7,2,3)</f>
        <v>2</v>
      </c>
    </row>
    <row r="902" spans="17:35" x14ac:dyDescent="0.25">
      <c r="Q902">
        <v>7425074</v>
      </c>
      <c r="R902">
        <v>281</v>
      </c>
      <c r="S902" t="s">
        <v>292</v>
      </c>
      <c r="T902" t="s">
        <v>293</v>
      </c>
      <c r="U902" t="s">
        <v>294</v>
      </c>
      <c r="V902">
        <v>15</v>
      </c>
      <c r="W902">
        <v>2011</v>
      </c>
      <c r="X902" s="1">
        <f>2025-טבלה2[[#This Row],[שנת יצור]]</f>
        <v>14</v>
      </c>
      <c r="Y902" s="39">
        <v>45365</v>
      </c>
      <c r="Z902" s="39">
        <v>45738</v>
      </c>
      <c r="AA902" t="s">
        <v>118</v>
      </c>
      <c r="AB902" t="s">
        <v>295</v>
      </c>
      <c r="AC902" s="1">
        <f>LEN(טבלה2[[#This Row],[מספר רכב]])</f>
        <v>7</v>
      </c>
      <c r="AD902" s="1" t="str">
        <f>RIGHT(טבלה2[[#This Row],[מספר רכב]],טבלה2[[#This Row],[ספרות בצדדים]])</f>
        <v>74</v>
      </c>
      <c r="AE902" s="1" t="str">
        <f>MID(טבלה2[[#This Row],[מספר רכב]],טבלה2[[#This Row],[ספרות בצדדים]]+1,טבלה2[[#This Row],[ספרות באמצע]])</f>
        <v>250</v>
      </c>
      <c r="AF902" s="1" t="str">
        <f>MID(טבלה2[[#This Row],[מספר רכב]],1,טבלה2[[#This Row],[ספרות בצדדים]])</f>
        <v>74</v>
      </c>
      <c r="AG902" s="1" t="str">
        <f>CONCATENATE(טבלה2[[#This Row],[חלק שמאלי]],"-",טבלה2[[#This Row],[אמצע]],"-",טבלה2[[#This Row],[חלק ימני]])</f>
        <v>74-250-74</v>
      </c>
      <c r="AH902">
        <f>IF(טבלה2[[#This Row],[מספר ספרות]]=7,3,2)</f>
        <v>3</v>
      </c>
      <c r="AI902">
        <f>IF(טבלה2[[#This Row],[מספר ספרות]]=7,2,3)</f>
        <v>2</v>
      </c>
    </row>
    <row r="903" spans="17:35" x14ac:dyDescent="0.25">
      <c r="Q903">
        <v>8871365</v>
      </c>
      <c r="R903">
        <v>588</v>
      </c>
      <c r="S903" t="s">
        <v>111</v>
      </c>
      <c r="T903" t="s">
        <v>112</v>
      </c>
      <c r="U903" t="s">
        <v>113</v>
      </c>
      <c r="V903">
        <v>15</v>
      </c>
      <c r="W903">
        <v>2009</v>
      </c>
      <c r="X903" s="1">
        <f>2025-טבלה2[[#This Row],[שנת יצור]]</f>
        <v>16</v>
      </c>
      <c r="Y903" s="39">
        <v>45334</v>
      </c>
      <c r="Z903" s="39">
        <v>45734</v>
      </c>
      <c r="AA903" t="s">
        <v>116</v>
      </c>
      <c r="AB903" t="s">
        <v>117</v>
      </c>
      <c r="AC903" s="1">
        <f>LEN(טבלה2[[#This Row],[מספר רכב]])</f>
        <v>7</v>
      </c>
      <c r="AD903" s="1" t="str">
        <f>RIGHT(טבלה2[[#This Row],[מספר רכב]],טבלה2[[#This Row],[ספרות בצדדים]])</f>
        <v>65</v>
      </c>
      <c r="AE903" s="1" t="str">
        <f>MID(טבלה2[[#This Row],[מספר רכב]],טבלה2[[#This Row],[ספרות בצדדים]]+1,טבלה2[[#This Row],[ספרות באמצע]])</f>
        <v>713</v>
      </c>
      <c r="AF903" s="1" t="str">
        <f>MID(טבלה2[[#This Row],[מספר רכב]],1,טבלה2[[#This Row],[ספרות בצדדים]])</f>
        <v>88</v>
      </c>
      <c r="AG903" s="1" t="str">
        <f>CONCATENATE(טבלה2[[#This Row],[חלק שמאלי]],"-",טבלה2[[#This Row],[אמצע]],"-",טבלה2[[#This Row],[חלק ימני]])</f>
        <v>88-713-65</v>
      </c>
      <c r="AH903">
        <f>IF(טבלה2[[#This Row],[מספר ספרות]]=7,3,2)</f>
        <v>3</v>
      </c>
      <c r="AI903">
        <f>IF(טבלה2[[#This Row],[מספר ספרות]]=7,2,3)</f>
        <v>2</v>
      </c>
    </row>
    <row r="904" spans="17:35" x14ac:dyDescent="0.25">
      <c r="Q904">
        <v>7480374</v>
      </c>
      <c r="R904">
        <v>416</v>
      </c>
      <c r="S904" t="s">
        <v>408</v>
      </c>
      <c r="T904" t="s">
        <v>712</v>
      </c>
      <c r="U904" t="s">
        <v>136</v>
      </c>
      <c r="V904">
        <v>15</v>
      </c>
      <c r="W904">
        <v>2011</v>
      </c>
      <c r="X904" s="1">
        <f>2025-טבלה2[[#This Row],[שנת יצור]]</f>
        <v>14</v>
      </c>
      <c r="Y904" s="39">
        <v>45376</v>
      </c>
      <c r="Z904" s="39">
        <v>45744</v>
      </c>
      <c r="AA904" t="s">
        <v>118</v>
      </c>
      <c r="AB904" t="s">
        <v>643</v>
      </c>
      <c r="AC904" s="1">
        <f>LEN(טבלה2[[#This Row],[מספר רכב]])</f>
        <v>7</v>
      </c>
      <c r="AD904" s="1" t="str">
        <f>RIGHT(טבלה2[[#This Row],[מספר רכב]],טבלה2[[#This Row],[ספרות בצדדים]])</f>
        <v>74</v>
      </c>
      <c r="AE904" s="1" t="str">
        <f>MID(טבלה2[[#This Row],[מספר רכב]],טבלה2[[#This Row],[ספרות בצדדים]]+1,טבלה2[[#This Row],[ספרות באמצע]])</f>
        <v>803</v>
      </c>
      <c r="AF904" s="1" t="str">
        <f>MID(טבלה2[[#This Row],[מספר רכב]],1,טבלה2[[#This Row],[ספרות בצדדים]])</f>
        <v>74</v>
      </c>
      <c r="AG904" s="1" t="str">
        <f>CONCATENATE(טבלה2[[#This Row],[חלק שמאלי]],"-",טבלה2[[#This Row],[אמצע]],"-",טבלה2[[#This Row],[חלק ימני]])</f>
        <v>74-803-74</v>
      </c>
      <c r="AH904">
        <f>IF(טבלה2[[#This Row],[מספר ספרות]]=7,3,2)</f>
        <v>3</v>
      </c>
      <c r="AI904">
        <f>IF(טבלה2[[#This Row],[מספר ספרות]]=7,2,3)</f>
        <v>2</v>
      </c>
    </row>
    <row r="905" spans="17:35" x14ac:dyDescent="0.25">
      <c r="Q905">
        <v>6186862</v>
      </c>
      <c r="R905">
        <v>413</v>
      </c>
      <c r="S905" t="s">
        <v>123</v>
      </c>
      <c r="T905" t="s">
        <v>124</v>
      </c>
      <c r="U905" t="s">
        <v>125</v>
      </c>
      <c r="W905">
        <v>2007</v>
      </c>
      <c r="X905" s="1">
        <f>2025-טבלה2[[#This Row],[שנת יצור]]</f>
        <v>18</v>
      </c>
      <c r="Y905" s="39">
        <v>45669</v>
      </c>
      <c r="Z905" s="39">
        <v>46035</v>
      </c>
      <c r="AA905" t="s">
        <v>119</v>
      </c>
      <c r="AB905" t="s">
        <v>127</v>
      </c>
      <c r="AC905" s="1">
        <f>LEN(טבלה2[[#This Row],[מספר רכב]])</f>
        <v>7</v>
      </c>
      <c r="AD905" s="1" t="str">
        <f>RIGHT(טבלה2[[#This Row],[מספר רכב]],טבלה2[[#This Row],[ספרות בצדדים]])</f>
        <v>62</v>
      </c>
      <c r="AE905" s="1" t="str">
        <f>MID(טבלה2[[#This Row],[מספר רכב]],טבלה2[[#This Row],[ספרות בצדדים]]+1,טבלה2[[#This Row],[ספרות באמצע]])</f>
        <v>868</v>
      </c>
      <c r="AF905" s="1" t="str">
        <f>MID(טבלה2[[#This Row],[מספר רכב]],1,טבלה2[[#This Row],[ספרות בצדדים]])</f>
        <v>61</v>
      </c>
      <c r="AG905" s="1" t="str">
        <f>CONCATENATE(טבלה2[[#This Row],[חלק שמאלי]],"-",טבלה2[[#This Row],[אמצע]],"-",טבלה2[[#This Row],[חלק ימני]])</f>
        <v>61-868-62</v>
      </c>
      <c r="AH905">
        <f>IF(טבלה2[[#This Row],[מספר ספרות]]=7,3,2)</f>
        <v>3</v>
      </c>
      <c r="AI905">
        <f>IF(טבלה2[[#This Row],[מספר ספרות]]=7,2,3)</f>
        <v>2</v>
      </c>
    </row>
    <row r="906" spans="17:35" x14ac:dyDescent="0.25">
      <c r="Q906">
        <v>7015874</v>
      </c>
      <c r="R906">
        <v>253</v>
      </c>
      <c r="S906" t="s">
        <v>196</v>
      </c>
      <c r="T906" t="s">
        <v>243</v>
      </c>
      <c r="U906" t="s">
        <v>198</v>
      </c>
      <c r="V906">
        <v>15</v>
      </c>
      <c r="W906">
        <v>2011</v>
      </c>
      <c r="X906" s="1">
        <f>2025-טבלה2[[#This Row],[שנת יצור]]</f>
        <v>14</v>
      </c>
      <c r="Y906" s="39">
        <v>45380</v>
      </c>
      <c r="Z906" s="39">
        <v>45746</v>
      </c>
      <c r="AA906" t="s">
        <v>116</v>
      </c>
      <c r="AB906" t="s">
        <v>200</v>
      </c>
      <c r="AC906" s="1">
        <f>LEN(טבלה2[[#This Row],[מספר רכב]])</f>
        <v>7</v>
      </c>
      <c r="AD906" s="1" t="str">
        <f>RIGHT(טבלה2[[#This Row],[מספר רכב]],טבלה2[[#This Row],[ספרות בצדדים]])</f>
        <v>74</v>
      </c>
      <c r="AE906" s="1" t="str">
        <f>MID(טבלה2[[#This Row],[מספר רכב]],טבלה2[[#This Row],[ספרות בצדדים]]+1,טבלה2[[#This Row],[ספרות באמצע]])</f>
        <v>158</v>
      </c>
      <c r="AF906" s="1" t="str">
        <f>MID(טבלה2[[#This Row],[מספר רכב]],1,טבלה2[[#This Row],[ספרות בצדדים]])</f>
        <v>70</v>
      </c>
      <c r="AG906" s="1" t="str">
        <f>CONCATENATE(טבלה2[[#This Row],[חלק שמאלי]],"-",טבלה2[[#This Row],[אמצע]],"-",טבלה2[[#This Row],[חלק ימני]])</f>
        <v>70-158-74</v>
      </c>
      <c r="AH906">
        <f>IF(טבלה2[[#This Row],[מספר ספרות]]=7,3,2)</f>
        <v>3</v>
      </c>
      <c r="AI906">
        <f>IF(טבלה2[[#This Row],[מספר ספרות]]=7,2,3)</f>
        <v>2</v>
      </c>
    </row>
    <row r="907" spans="17:35" x14ac:dyDescent="0.25">
      <c r="Q907">
        <v>6652874</v>
      </c>
      <c r="R907">
        <v>845</v>
      </c>
      <c r="S907" t="s">
        <v>226</v>
      </c>
      <c r="T907" t="s">
        <v>247</v>
      </c>
      <c r="U907" t="s">
        <v>183</v>
      </c>
      <c r="V907">
        <v>15</v>
      </c>
      <c r="W907">
        <v>2011</v>
      </c>
      <c r="X907" s="1">
        <f>2025-טבלה2[[#This Row],[שנת יצור]]</f>
        <v>14</v>
      </c>
      <c r="Y907" s="39">
        <v>45341</v>
      </c>
      <c r="Z907" s="39">
        <v>45725</v>
      </c>
      <c r="AA907" t="s">
        <v>199</v>
      </c>
      <c r="AB907" t="s">
        <v>230</v>
      </c>
      <c r="AC907" s="1">
        <f>LEN(טבלה2[[#This Row],[מספר רכב]])</f>
        <v>7</v>
      </c>
      <c r="AD907" s="1" t="str">
        <f>RIGHT(טבלה2[[#This Row],[מספר רכב]],טבלה2[[#This Row],[ספרות בצדדים]])</f>
        <v>74</v>
      </c>
      <c r="AE907" s="1" t="str">
        <f>MID(טבלה2[[#This Row],[מספר רכב]],טבלה2[[#This Row],[ספרות בצדדים]]+1,טבלה2[[#This Row],[ספרות באמצע]])</f>
        <v>528</v>
      </c>
      <c r="AF907" s="1" t="str">
        <f>MID(טבלה2[[#This Row],[מספר רכב]],1,טבלה2[[#This Row],[ספרות בצדדים]])</f>
        <v>66</v>
      </c>
      <c r="AG907" s="1" t="str">
        <f>CONCATENATE(טבלה2[[#This Row],[חלק שמאלי]],"-",טבלה2[[#This Row],[אמצע]],"-",טבלה2[[#This Row],[חלק ימני]])</f>
        <v>66-528-74</v>
      </c>
      <c r="AH907">
        <f>IF(טבלה2[[#This Row],[מספר ספרות]]=7,3,2)</f>
        <v>3</v>
      </c>
      <c r="AI907">
        <f>IF(טבלה2[[#This Row],[מספר ספרות]]=7,2,3)</f>
        <v>2</v>
      </c>
    </row>
    <row r="908" spans="17:35" x14ac:dyDescent="0.25">
      <c r="Q908">
        <v>1041462</v>
      </c>
      <c r="R908">
        <v>839</v>
      </c>
      <c r="S908" t="s">
        <v>244</v>
      </c>
      <c r="T908" t="s">
        <v>280</v>
      </c>
      <c r="U908" t="s">
        <v>158</v>
      </c>
      <c r="W908">
        <v>2007</v>
      </c>
      <c r="X908" s="1">
        <f>2025-טבלה2[[#This Row],[שנת יצור]]</f>
        <v>18</v>
      </c>
      <c r="Y908" s="39">
        <v>45518</v>
      </c>
      <c r="Z908" s="39">
        <v>45892</v>
      </c>
      <c r="AA908" t="s">
        <v>126</v>
      </c>
      <c r="AB908" t="s">
        <v>127</v>
      </c>
      <c r="AC908" s="1">
        <f>LEN(טבלה2[[#This Row],[מספר רכב]])</f>
        <v>7</v>
      </c>
      <c r="AD908" s="1" t="str">
        <f>RIGHT(טבלה2[[#This Row],[מספר רכב]],טבלה2[[#This Row],[ספרות בצדדים]])</f>
        <v>62</v>
      </c>
      <c r="AE908" s="1" t="str">
        <f>MID(טבלה2[[#This Row],[מספר רכב]],טבלה2[[#This Row],[ספרות בצדדים]]+1,טבלה2[[#This Row],[ספרות באמצע]])</f>
        <v>414</v>
      </c>
      <c r="AF908" s="1" t="str">
        <f>MID(טבלה2[[#This Row],[מספר רכב]],1,טבלה2[[#This Row],[ספרות בצדדים]])</f>
        <v>10</v>
      </c>
      <c r="AG908" s="1" t="str">
        <f>CONCATENATE(טבלה2[[#This Row],[חלק שמאלי]],"-",טבלה2[[#This Row],[אמצע]],"-",טבלה2[[#This Row],[חלק ימני]])</f>
        <v>10-414-62</v>
      </c>
      <c r="AH908">
        <f>IF(טבלה2[[#This Row],[מספר ספרות]]=7,3,2)</f>
        <v>3</v>
      </c>
      <c r="AI908">
        <f>IF(טבלה2[[#This Row],[מספר ספרות]]=7,2,3)</f>
        <v>2</v>
      </c>
    </row>
    <row r="909" spans="17:35" x14ac:dyDescent="0.25">
      <c r="Q909">
        <v>5005214</v>
      </c>
      <c r="R909">
        <v>588</v>
      </c>
      <c r="S909" t="s">
        <v>111</v>
      </c>
      <c r="T909" t="s">
        <v>253</v>
      </c>
      <c r="U909" t="s">
        <v>188</v>
      </c>
      <c r="W909">
        <v>2006</v>
      </c>
      <c r="X909" s="1">
        <f>2025-טבלה2[[#This Row],[שנת יצור]]</f>
        <v>19</v>
      </c>
      <c r="Y909" s="39">
        <v>45131</v>
      </c>
      <c r="Z909" s="39">
        <v>45506</v>
      </c>
      <c r="AA909" t="s">
        <v>120</v>
      </c>
      <c r="AB909" t="s">
        <v>115</v>
      </c>
      <c r="AC909" s="1">
        <f>LEN(טבלה2[[#This Row],[מספר רכב]])</f>
        <v>7</v>
      </c>
      <c r="AD909" s="1" t="str">
        <f>RIGHT(טבלה2[[#This Row],[מספר רכב]],טבלה2[[#This Row],[ספרות בצדדים]])</f>
        <v>14</v>
      </c>
      <c r="AE909" s="1" t="str">
        <f>MID(טבלה2[[#This Row],[מספר רכב]],טבלה2[[#This Row],[ספרות בצדדים]]+1,טבלה2[[#This Row],[ספרות באמצע]])</f>
        <v>052</v>
      </c>
      <c r="AF909" s="1" t="str">
        <f>MID(טבלה2[[#This Row],[מספר רכב]],1,טבלה2[[#This Row],[ספרות בצדדים]])</f>
        <v>50</v>
      </c>
      <c r="AG909" s="1" t="str">
        <f>CONCATENATE(טבלה2[[#This Row],[חלק שמאלי]],"-",טבלה2[[#This Row],[אמצע]],"-",טבלה2[[#This Row],[חלק ימני]])</f>
        <v>50-052-14</v>
      </c>
      <c r="AH909">
        <f>IF(טבלה2[[#This Row],[מספר ספרות]]=7,3,2)</f>
        <v>3</v>
      </c>
      <c r="AI909">
        <f>IF(טבלה2[[#This Row],[מספר ספרות]]=7,2,3)</f>
        <v>2</v>
      </c>
    </row>
    <row r="910" spans="17:35" x14ac:dyDescent="0.25">
      <c r="Q910">
        <v>7786568</v>
      </c>
      <c r="R910">
        <v>734</v>
      </c>
      <c r="S910" t="s">
        <v>139</v>
      </c>
      <c r="T910" t="s">
        <v>242</v>
      </c>
      <c r="U910" t="s">
        <v>208</v>
      </c>
      <c r="V910">
        <v>15</v>
      </c>
      <c r="W910">
        <v>2010</v>
      </c>
      <c r="X910" s="1">
        <f>2025-טבלה2[[#This Row],[שנת יצור]]</f>
        <v>15</v>
      </c>
      <c r="Y910" s="39">
        <v>45374</v>
      </c>
      <c r="Z910" s="39">
        <v>45743</v>
      </c>
      <c r="AA910" t="s">
        <v>119</v>
      </c>
      <c r="AB910" t="s">
        <v>141</v>
      </c>
      <c r="AC910" s="1">
        <f>LEN(טבלה2[[#This Row],[מספר רכב]])</f>
        <v>7</v>
      </c>
      <c r="AD910" s="1" t="str">
        <f>RIGHT(טבלה2[[#This Row],[מספר רכב]],טבלה2[[#This Row],[ספרות בצדדים]])</f>
        <v>68</v>
      </c>
      <c r="AE910" s="1" t="str">
        <f>MID(טבלה2[[#This Row],[מספר רכב]],טבלה2[[#This Row],[ספרות בצדדים]]+1,טבלה2[[#This Row],[ספרות באמצע]])</f>
        <v>865</v>
      </c>
      <c r="AF910" s="1" t="str">
        <f>MID(טבלה2[[#This Row],[מספר רכב]],1,טבלה2[[#This Row],[ספרות בצדדים]])</f>
        <v>77</v>
      </c>
      <c r="AG910" s="1" t="str">
        <f>CONCATENATE(טבלה2[[#This Row],[חלק שמאלי]],"-",טבלה2[[#This Row],[אמצע]],"-",טבלה2[[#This Row],[חלק ימני]])</f>
        <v>77-865-68</v>
      </c>
      <c r="AH910">
        <f>IF(טבלה2[[#This Row],[מספר ספרות]]=7,3,2)</f>
        <v>3</v>
      </c>
      <c r="AI910">
        <f>IF(טבלה2[[#This Row],[מספר ספרות]]=7,2,3)</f>
        <v>2</v>
      </c>
    </row>
    <row r="911" spans="17:35" x14ac:dyDescent="0.25">
      <c r="Q911">
        <v>2044866</v>
      </c>
      <c r="R911">
        <v>590</v>
      </c>
      <c r="S911" t="s">
        <v>235</v>
      </c>
      <c r="T911" t="s">
        <v>236</v>
      </c>
      <c r="U911" t="s">
        <v>130</v>
      </c>
      <c r="V911">
        <v>15</v>
      </c>
      <c r="W911">
        <v>2008</v>
      </c>
      <c r="X911" s="1">
        <f>2025-טבלה2[[#This Row],[שנת יצור]]</f>
        <v>17</v>
      </c>
      <c r="Y911" s="39">
        <v>45386</v>
      </c>
      <c r="Z911" s="39">
        <v>45725</v>
      </c>
      <c r="AA911" t="s">
        <v>116</v>
      </c>
      <c r="AB911" t="s">
        <v>238</v>
      </c>
      <c r="AC911" s="1">
        <f>LEN(טבלה2[[#This Row],[מספר רכב]])</f>
        <v>7</v>
      </c>
      <c r="AD911" s="1" t="str">
        <f>RIGHT(טבלה2[[#This Row],[מספר רכב]],טבלה2[[#This Row],[ספרות בצדדים]])</f>
        <v>66</v>
      </c>
      <c r="AE911" s="1" t="str">
        <f>MID(טבלה2[[#This Row],[מספר רכב]],טבלה2[[#This Row],[ספרות בצדדים]]+1,טבלה2[[#This Row],[ספרות באמצע]])</f>
        <v>448</v>
      </c>
      <c r="AF911" s="1" t="str">
        <f>MID(טבלה2[[#This Row],[מספר רכב]],1,טבלה2[[#This Row],[ספרות בצדדים]])</f>
        <v>20</v>
      </c>
      <c r="AG911" s="1" t="str">
        <f>CONCATENATE(טבלה2[[#This Row],[חלק שמאלי]],"-",טבלה2[[#This Row],[אמצע]],"-",טבלה2[[#This Row],[חלק ימני]])</f>
        <v>20-448-66</v>
      </c>
      <c r="AH911">
        <f>IF(טבלה2[[#This Row],[מספר ספרות]]=7,3,2)</f>
        <v>3</v>
      </c>
      <c r="AI911">
        <f>IF(טבלה2[[#This Row],[מספר ספרות]]=7,2,3)</f>
        <v>2</v>
      </c>
    </row>
    <row r="912" spans="17:35" x14ac:dyDescent="0.25">
      <c r="Q912">
        <v>4644814</v>
      </c>
      <c r="R912">
        <v>734</v>
      </c>
      <c r="S912" t="s">
        <v>139</v>
      </c>
      <c r="T912" t="s">
        <v>207</v>
      </c>
      <c r="U912" t="s">
        <v>208</v>
      </c>
      <c r="W912">
        <v>2006</v>
      </c>
      <c r="X912" s="1">
        <f>2025-טבלה2[[#This Row],[שנת יצור]]</f>
        <v>19</v>
      </c>
      <c r="Y912" s="39">
        <v>45085</v>
      </c>
      <c r="Z912" s="39">
        <v>45472</v>
      </c>
      <c r="AA912" t="s">
        <v>116</v>
      </c>
      <c r="AB912" t="s">
        <v>141</v>
      </c>
      <c r="AC912" s="1">
        <f>LEN(טבלה2[[#This Row],[מספר רכב]])</f>
        <v>7</v>
      </c>
      <c r="AD912" s="1" t="str">
        <f>RIGHT(טבלה2[[#This Row],[מספר רכב]],טבלה2[[#This Row],[ספרות בצדדים]])</f>
        <v>14</v>
      </c>
      <c r="AE912" s="1" t="str">
        <f>MID(טבלה2[[#This Row],[מספר רכב]],טבלה2[[#This Row],[ספרות בצדדים]]+1,טבלה2[[#This Row],[ספרות באמצע]])</f>
        <v>448</v>
      </c>
      <c r="AF912" s="1" t="str">
        <f>MID(טבלה2[[#This Row],[מספר רכב]],1,טבלה2[[#This Row],[ספרות בצדדים]])</f>
        <v>46</v>
      </c>
      <c r="AG912" s="1" t="str">
        <f>CONCATENATE(טבלה2[[#This Row],[חלק שמאלי]],"-",טבלה2[[#This Row],[אמצע]],"-",טבלה2[[#This Row],[חלק ימני]])</f>
        <v>46-448-14</v>
      </c>
      <c r="AH912">
        <f>IF(טבלה2[[#This Row],[מספר ספרות]]=7,3,2)</f>
        <v>3</v>
      </c>
      <c r="AI912">
        <f>IF(טבלה2[[#This Row],[מספר ספרות]]=7,2,3)</f>
        <v>2</v>
      </c>
    </row>
    <row r="913" spans="17:35" x14ac:dyDescent="0.25">
      <c r="Q913">
        <v>2659160</v>
      </c>
      <c r="R913">
        <v>650</v>
      </c>
      <c r="S913" t="s">
        <v>436</v>
      </c>
      <c r="T913" t="s">
        <v>691</v>
      </c>
      <c r="U913" t="s">
        <v>692</v>
      </c>
      <c r="W913">
        <v>2006</v>
      </c>
      <c r="X913" s="1">
        <f>2025-טבלה2[[#This Row],[שנת יצור]]</f>
        <v>19</v>
      </c>
      <c r="Y913" s="39">
        <v>45354</v>
      </c>
      <c r="Z913" s="39">
        <v>45746</v>
      </c>
      <c r="AA913" t="s">
        <v>118</v>
      </c>
      <c r="AB913" t="s">
        <v>547</v>
      </c>
      <c r="AC913" s="1">
        <f>LEN(טבלה2[[#This Row],[מספר רכב]])</f>
        <v>7</v>
      </c>
      <c r="AD913" s="1" t="str">
        <f>RIGHT(טבלה2[[#This Row],[מספר רכב]],טבלה2[[#This Row],[ספרות בצדדים]])</f>
        <v>60</v>
      </c>
      <c r="AE913" s="1" t="str">
        <f>MID(טבלה2[[#This Row],[מספר רכב]],טבלה2[[#This Row],[ספרות בצדדים]]+1,טבלה2[[#This Row],[ספרות באמצע]])</f>
        <v>591</v>
      </c>
      <c r="AF913" s="1" t="str">
        <f>MID(טבלה2[[#This Row],[מספר רכב]],1,טבלה2[[#This Row],[ספרות בצדדים]])</f>
        <v>26</v>
      </c>
      <c r="AG913" s="1" t="str">
        <f>CONCATENATE(טבלה2[[#This Row],[חלק שמאלי]],"-",טבלה2[[#This Row],[אמצע]],"-",טבלה2[[#This Row],[חלק ימני]])</f>
        <v>26-591-60</v>
      </c>
      <c r="AH913">
        <f>IF(טבלה2[[#This Row],[מספר ספרות]]=7,3,2)</f>
        <v>3</v>
      </c>
      <c r="AI913">
        <f>IF(טבלה2[[#This Row],[מספר ספרות]]=7,2,3)</f>
        <v>2</v>
      </c>
    </row>
    <row r="914" spans="17:35" x14ac:dyDescent="0.25">
      <c r="Q914">
        <v>6760266</v>
      </c>
      <c r="R914">
        <v>413</v>
      </c>
      <c r="S914" t="s">
        <v>123</v>
      </c>
      <c r="T914" t="s">
        <v>159</v>
      </c>
      <c r="U914" t="s">
        <v>158</v>
      </c>
      <c r="V914">
        <v>15</v>
      </c>
      <c r="W914">
        <v>2008</v>
      </c>
      <c r="X914" s="1">
        <f>2025-טבלה2[[#This Row],[שנת יצור]]</f>
        <v>17</v>
      </c>
      <c r="Y914" s="39">
        <v>45391</v>
      </c>
      <c r="Z914" s="39">
        <v>45724</v>
      </c>
      <c r="AA914" t="s">
        <v>126</v>
      </c>
      <c r="AB914" t="s">
        <v>127</v>
      </c>
      <c r="AC914" s="1">
        <f>LEN(טבלה2[[#This Row],[מספר רכב]])</f>
        <v>7</v>
      </c>
      <c r="AD914" s="1" t="str">
        <f>RIGHT(טבלה2[[#This Row],[מספר רכב]],טבלה2[[#This Row],[ספרות בצדדים]])</f>
        <v>66</v>
      </c>
      <c r="AE914" s="1" t="str">
        <f>MID(טבלה2[[#This Row],[מספר רכב]],טבלה2[[#This Row],[ספרות בצדדים]]+1,טבלה2[[#This Row],[ספרות באמצע]])</f>
        <v>602</v>
      </c>
      <c r="AF914" s="1" t="str">
        <f>MID(טבלה2[[#This Row],[מספר רכב]],1,טבלה2[[#This Row],[ספרות בצדדים]])</f>
        <v>67</v>
      </c>
      <c r="AG914" s="1" t="str">
        <f>CONCATENATE(טבלה2[[#This Row],[חלק שמאלי]],"-",טבלה2[[#This Row],[אמצע]],"-",טבלה2[[#This Row],[חלק ימני]])</f>
        <v>67-602-66</v>
      </c>
      <c r="AH914">
        <f>IF(טבלה2[[#This Row],[מספר ספרות]]=7,3,2)</f>
        <v>3</v>
      </c>
      <c r="AI914">
        <f>IF(טבלה2[[#This Row],[מספר ספרות]]=7,2,3)</f>
        <v>2</v>
      </c>
    </row>
    <row r="915" spans="17:35" x14ac:dyDescent="0.25">
      <c r="Q915">
        <v>6936976</v>
      </c>
      <c r="R915">
        <v>715</v>
      </c>
      <c r="S915" t="s">
        <v>169</v>
      </c>
      <c r="T915" t="s">
        <v>713</v>
      </c>
      <c r="U915" t="s">
        <v>714</v>
      </c>
      <c r="V915">
        <v>15</v>
      </c>
      <c r="W915">
        <v>2012</v>
      </c>
      <c r="X915" s="1">
        <f>2025-טבלה2[[#This Row],[שנת יצור]]</f>
        <v>13</v>
      </c>
      <c r="Y915" s="39">
        <v>45375</v>
      </c>
      <c r="Z915" s="39">
        <v>45734</v>
      </c>
      <c r="AA915" t="s">
        <v>233</v>
      </c>
      <c r="AB915" t="s">
        <v>172</v>
      </c>
      <c r="AC915" s="1">
        <f>LEN(טבלה2[[#This Row],[מספר רכב]])</f>
        <v>7</v>
      </c>
      <c r="AD915" s="1" t="str">
        <f>RIGHT(טבלה2[[#This Row],[מספר רכב]],טבלה2[[#This Row],[ספרות בצדדים]])</f>
        <v>76</v>
      </c>
      <c r="AE915" s="1" t="str">
        <f>MID(טבלה2[[#This Row],[מספר רכב]],טבלה2[[#This Row],[ספרות בצדדים]]+1,טבלה2[[#This Row],[ספרות באמצע]])</f>
        <v>369</v>
      </c>
      <c r="AF915" s="1" t="str">
        <f>MID(טבלה2[[#This Row],[מספר רכב]],1,טבלה2[[#This Row],[ספרות בצדדים]])</f>
        <v>69</v>
      </c>
      <c r="AG915" s="1" t="str">
        <f>CONCATENATE(טבלה2[[#This Row],[חלק שמאלי]],"-",טבלה2[[#This Row],[אמצע]],"-",טבלה2[[#This Row],[חלק ימני]])</f>
        <v>69-369-76</v>
      </c>
      <c r="AH915">
        <f>IF(טבלה2[[#This Row],[מספר ספרות]]=7,3,2)</f>
        <v>3</v>
      </c>
      <c r="AI915">
        <f>IF(טבלה2[[#This Row],[מספר ספרות]]=7,2,3)</f>
        <v>2</v>
      </c>
    </row>
    <row r="916" spans="17:35" x14ac:dyDescent="0.25">
      <c r="Q916">
        <v>3048162</v>
      </c>
      <c r="R916">
        <v>281</v>
      </c>
      <c r="S916" t="s">
        <v>292</v>
      </c>
      <c r="T916" t="s">
        <v>316</v>
      </c>
      <c r="U916" t="s">
        <v>294</v>
      </c>
      <c r="V916">
        <v>15</v>
      </c>
      <c r="W916">
        <v>2007</v>
      </c>
      <c r="X916" s="1">
        <f>2025-טבלה2[[#This Row],[שנת יצור]]</f>
        <v>18</v>
      </c>
      <c r="Y916" s="39">
        <v>45360</v>
      </c>
      <c r="Z916" s="39">
        <v>45723</v>
      </c>
      <c r="AA916" t="s">
        <v>119</v>
      </c>
      <c r="AB916" t="s">
        <v>317</v>
      </c>
      <c r="AC916" s="1">
        <f>LEN(טבלה2[[#This Row],[מספר רכב]])</f>
        <v>7</v>
      </c>
      <c r="AD916" s="1" t="str">
        <f>RIGHT(טבלה2[[#This Row],[מספר רכב]],טבלה2[[#This Row],[ספרות בצדדים]])</f>
        <v>62</v>
      </c>
      <c r="AE916" s="1" t="str">
        <f>MID(טבלה2[[#This Row],[מספר רכב]],טבלה2[[#This Row],[ספרות בצדדים]]+1,טבלה2[[#This Row],[ספרות באמצע]])</f>
        <v>481</v>
      </c>
      <c r="AF916" s="1" t="str">
        <f>MID(טבלה2[[#This Row],[מספר רכב]],1,טבלה2[[#This Row],[ספרות בצדדים]])</f>
        <v>30</v>
      </c>
      <c r="AG916" s="1" t="str">
        <f>CONCATENATE(טבלה2[[#This Row],[חלק שמאלי]],"-",טבלה2[[#This Row],[אמצע]],"-",טבלה2[[#This Row],[חלק ימני]])</f>
        <v>30-481-62</v>
      </c>
      <c r="AH916">
        <f>IF(טבלה2[[#This Row],[מספר ספרות]]=7,3,2)</f>
        <v>3</v>
      </c>
      <c r="AI916">
        <f>IF(טבלה2[[#This Row],[מספר ספרות]]=7,2,3)</f>
        <v>2</v>
      </c>
    </row>
    <row r="917" spans="17:35" x14ac:dyDescent="0.25">
      <c r="Q917">
        <v>2467266</v>
      </c>
      <c r="R917">
        <v>481</v>
      </c>
      <c r="S917" t="s">
        <v>165</v>
      </c>
      <c r="T917" t="s">
        <v>166</v>
      </c>
      <c r="U917" t="s">
        <v>167</v>
      </c>
      <c r="V917">
        <v>15</v>
      </c>
      <c r="W917">
        <v>2008</v>
      </c>
      <c r="X917" s="1">
        <f>2025-טבלה2[[#This Row],[שנת יצור]]</f>
        <v>17</v>
      </c>
      <c r="Y917" s="39">
        <v>45302</v>
      </c>
      <c r="Z917" s="39">
        <v>45733</v>
      </c>
      <c r="AA917" t="s">
        <v>229</v>
      </c>
      <c r="AB917" t="s">
        <v>168</v>
      </c>
      <c r="AC917" s="1">
        <f>LEN(טבלה2[[#This Row],[מספר רכב]])</f>
        <v>7</v>
      </c>
      <c r="AD917" s="1" t="str">
        <f>RIGHT(טבלה2[[#This Row],[מספר רכב]],טבלה2[[#This Row],[ספרות בצדדים]])</f>
        <v>66</v>
      </c>
      <c r="AE917" s="1" t="str">
        <f>MID(טבלה2[[#This Row],[מספר רכב]],טבלה2[[#This Row],[ספרות בצדדים]]+1,טבלה2[[#This Row],[ספרות באמצע]])</f>
        <v>672</v>
      </c>
      <c r="AF917" s="1" t="str">
        <f>MID(טבלה2[[#This Row],[מספר רכב]],1,טבלה2[[#This Row],[ספרות בצדדים]])</f>
        <v>24</v>
      </c>
      <c r="AG917" s="1" t="str">
        <f>CONCATENATE(טבלה2[[#This Row],[חלק שמאלי]],"-",טבלה2[[#This Row],[אמצע]],"-",טבלה2[[#This Row],[חלק ימני]])</f>
        <v>24-672-66</v>
      </c>
      <c r="AH917">
        <f>IF(טבלה2[[#This Row],[מספר ספרות]]=7,3,2)</f>
        <v>3</v>
      </c>
      <c r="AI917">
        <f>IF(טבלה2[[#This Row],[מספר ספרות]]=7,2,3)</f>
        <v>2</v>
      </c>
    </row>
    <row r="918" spans="17:35" x14ac:dyDescent="0.25">
      <c r="Q918">
        <v>3659176</v>
      </c>
      <c r="R918">
        <v>502</v>
      </c>
      <c r="S918" t="s">
        <v>334</v>
      </c>
      <c r="T918" t="s">
        <v>357</v>
      </c>
      <c r="U918" t="s">
        <v>125</v>
      </c>
      <c r="V918">
        <v>15</v>
      </c>
      <c r="W918">
        <v>2011</v>
      </c>
      <c r="X918" s="1">
        <f>2025-טבלה2[[#This Row],[שנת יצור]]</f>
        <v>14</v>
      </c>
      <c r="Y918" s="39">
        <v>45380</v>
      </c>
      <c r="Z918" s="39">
        <v>45746</v>
      </c>
      <c r="AA918" t="s">
        <v>119</v>
      </c>
      <c r="AB918" t="s">
        <v>358</v>
      </c>
      <c r="AC918" s="1">
        <f>LEN(טבלה2[[#This Row],[מספר רכב]])</f>
        <v>7</v>
      </c>
      <c r="AD918" s="1" t="str">
        <f>RIGHT(טבלה2[[#This Row],[מספר רכב]],טבלה2[[#This Row],[ספרות בצדדים]])</f>
        <v>76</v>
      </c>
      <c r="AE918" s="1" t="str">
        <f>MID(טבלה2[[#This Row],[מספר רכב]],טבלה2[[#This Row],[ספרות בצדדים]]+1,טבלה2[[#This Row],[ספרות באמצע]])</f>
        <v>591</v>
      </c>
      <c r="AF918" s="1" t="str">
        <f>MID(טבלה2[[#This Row],[מספר רכב]],1,טבלה2[[#This Row],[ספרות בצדדים]])</f>
        <v>36</v>
      </c>
      <c r="AG918" s="1" t="str">
        <f>CONCATENATE(טבלה2[[#This Row],[חלק שמאלי]],"-",טבלה2[[#This Row],[אמצע]],"-",טבלה2[[#This Row],[חלק ימני]])</f>
        <v>36-591-76</v>
      </c>
      <c r="AH918">
        <f>IF(טבלה2[[#This Row],[מספר ספרות]]=7,3,2)</f>
        <v>3</v>
      </c>
      <c r="AI918">
        <f>IF(טבלה2[[#This Row],[מספר ספרות]]=7,2,3)</f>
        <v>2</v>
      </c>
    </row>
    <row r="919" spans="17:35" x14ac:dyDescent="0.25">
      <c r="Q919">
        <v>3981813</v>
      </c>
      <c r="R919">
        <v>588</v>
      </c>
      <c r="S919" t="s">
        <v>111</v>
      </c>
      <c r="T919" t="s">
        <v>112</v>
      </c>
      <c r="U919" t="s">
        <v>113</v>
      </c>
      <c r="W919">
        <v>2006</v>
      </c>
      <c r="X919" s="1">
        <f>2025-טבלה2[[#This Row],[שנת יצור]]</f>
        <v>19</v>
      </c>
      <c r="Y919" s="39">
        <v>45322</v>
      </c>
      <c r="Z919" s="39">
        <v>45653</v>
      </c>
      <c r="AA919" t="s">
        <v>116</v>
      </c>
      <c r="AB919" t="s">
        <v>115</v>
      </c>
      <c r="AC919" s="1">
        <f>LEN(טבלה2[[#This Row],[מספר רכב]])</f>
        <v>7</v>
      </c>
      <c r="AD919" s="1" t="str">
        <f>RIGHT(טבלה2[[#This Row],[מספר רכב]],טבלה2[[#This Row],[ספרות בצדדים]])</f>
        <v>13</v>
      </c>
      <c r="AE919" s="1" t="str">
        <f>MID(טבלה2[[#This Row],[מספר רכב]],טבלה2[[#This Row],[ספרות בצדדים]]+1,טבלה2[[#This Row],[ספרות באמצע]])</f>
        <v>818</v>
      </c>
      <c r="AF919" s="1" t="str">
        <f>MID(טבלה2[[#This Row],[מספר רכב]],1,טבלה2[[#This Row],[ספרות בצדדים]])</f>
        <v>39</v>
      </c>
      <c r="AG919" s="1" t="str">
        <f>CONCATENATE(טבלה2[[#This Row],[חלק שמאלי]],"-",טבלה2[[#This Row],[אמצע]],"-",טבלה2[[#This Row],[חלק ימני]])</f>
        <v>39-818-13</v>
      </c>
      <c r="AH919">
        <f>IF(טבלה2[[#This Row],[מספר ספרות]]=7,3,2)</f>
        <v>3</v>
      </c>
      <c r="AI919">
        <f>IF(טבלה2[[#This Row],[מספר ספרות]]=7,2,3)</f>
        <v>2</v>
      </c>
    </row>
    <row r="920" spans="17:35" x14ac:dyDescent="0.25">
      <c r="Q920">
        <v>4592961</v>
      </c>
      <c r="R920">
        <v>588</v>
      </c>
      <c r="S920" t="s">
        <v>111</v>
      </c>
      <c r="T920" t="s">
        <v>112</v>
      </c>
      <c r="U920" t="s">
        <v>113</v>
      </c>
      <c r="W920">
        <v>2007</v>
      </c>
      <c r="X920" s="1">
        <f>2025-טבלה2[[#This Row],[שנת יצור]]</f>
        <v>18</v>
      </c>
      <c r="Y920" s="39">
        <v>45517</v>
      </c>
      <c r="Z920" s="39">
        <v>45891</v>
      </c>
      <c r="AA920" t="s">
        <v>119</v>
      </c>
      <c r="AB920" t="s">
        <v>117</v>
      </c>
      <c r="AC920" s="1">
        <f>LEN(טבלה2[[#This Row],[מספר רכב]])</f>
        <v>7</v>
      </c>
      <c r="AD920" s="1" t="str">
        <f>RIGHT(טבלה2[[#This Row],[מספר רכב]],טבלה2[[#This Row],[ספרות בצדדים]])</f>
        <v>61</v>
      </c>
      <c r="AE920" s="1" t="str">
        <f>MID(טבלה2[[#This Row],[מספר רכב]],טבלה2[[#This Row],[ספרות בצדדים]]+1,טבלה2[[#This Row],[ספרות באמצע]])</f>
        <v>929</v>
      </c>
      <c r="AF920" s="1" t="str">
        <f>MID(טבלה2[[#This Row],[מספר רכב]],1,טבלה2[[#This Row],[ספרות בצדדים]])</f>
        <v>45</v>
      </c>
      <c r="AG920" s="1" t="str">
        <f>CONCATENATE(טבלה2[[#This Row],[חלק שמאלי]],"-",טבלה2[[#This Row],[אמצע]],"-",טבלה2[[#This Row],[חלק ימני]])</f>
        <v>45-929-61</v>
      </c>
      <c r="AH920">
        <f>IF(טבלה2[[#This Row],[מספר ספרות]]=7,3,2)</f>
        <v>3</v>
      </c>
      <c r="AI920">
        <f>IF(טבלה2[[#This Row],[מספר ספרות]]=7,2,3)</f>
        <v>2</v>
      </c>
    </row>
    <row r="921" spans="17:35" x14ac:dyDescent="0.25">
      <c r="Q921">
        <v>5842036</v>
      </c>
      <c r="R921">
        <v>588</v>
      </c>
      <c r="S921" t="s">
        <v>111</v>
      </c>
      <c r="T921" t="s">
        <v>135</v>
      </c>
      <c r="U921" t="s">
        <v>136</v>
      </c>
      <c r="W921">
        <v>2002</v>
      </c>
      <c r="X921" s="1">
        <f>2025-טבלה2[[#This Row],[שנת יצור]]</f>
        <v>23</v>
      </c>
      <c r="Y921" s="39">
        <v>45472</v>
      </c>
      <c r="Z921" s="39">
        <v>45624</v>
      </c>
      <c r="AA921" t="s">
        <v>119</v>
      </c>
      <c r="AB921" t="s">
        <v>137</v>
      </c>
      <c r="AC921" s="1">
        <f>LEN(טבלה2[[#This Row],[מספר רכב]])</f>
        <v>7</v>
      </c>
      <c r="AD921" s="1" t="str">
        <f>RIGHT(טבלה2[[#This Row],[מספר רכב]],טבלה2[[#This Row],[ספרות בצדדים]])</f>
        <v>36</v>
      </c>
      <c r="AE921" s="1" t="str">
        <f>MID(טבלה2[[#This Row],[מספר רכב]],טבלה2[[#This Row],[ספרות בצדדים]]+1,טבלה2[[#This Row],[ספרות באמצע]])</f>
        <v>420</v>
      </c>
      <c r="AF921" s="1" t="str">
        <f>MID(טבלה2[[#This Row],[מספר רכב]],1,טבלה2[[#This Row],[ספרות בצדדים]])</f>
        <v>58</v>
      </c>
      <c r="AG921" s="1" t="str">
        <f>CONCATENATE(טבלה2[[#This Row],[חלק שמאלי]],"-",טבלה2[[#This Row],[אמצע]],"-",טבלה2[[#This Row],[חלק ימני]])</f>
        <v>58-420-36</v>
      </c>
      <c r="AH921">
        <f>IF(טבלה2[[#This Row],[מספר ספרות]]=7,3,2)</f>
        <v>3</v>
      </c>
      <c r="AI921">
        <f>IF(טבלה2[[#This Row],[מספר ספרות]]=7,2,3)</f>
        <v>2</v>
      </c>
    </row>
    <row r="922" spans="17:35" x14ac:dyDescent="0.25">
      <c r="Q922">
        <v>1537372</v>
      </c>
      <c r="R922">
        <v>281</v>
      </c>
      <c r="S922" t="s">
        <v>292</v>
      </c>
      <c r="T922" t="s">
        <v>293</v>
      </c>
      <c r="U922" t="s">
        <v>294</v>
      </c>
      <c r="V922">
        <v>15</v>
      </c>
      <c r="W922">
        <v>2010</v>
      </c>
      <c r="X922" s="1">
        <f>2025-טבלה2[[#This Row],[שנת יצור]]</f>
        <v>15</v>
      </c>
      <c r="Y922" s="39">
        <v>45370</v>
      </c>
      <c r="Z922" s="39">
        <v>45731</v>
      </c>
      <c r="AA922" t="s">
        <v>120</v>
      </c>
      <c r="AB922" t="s">
        <v>295</v>
      </c>
      <c r="AC922" s="1">
        <f>LEN(טבלה2[[#This Row],[מספר רכב]])</f>
        <v>7</v>
      </c>
      <c r="AD922" s="1" t="str">
        <f>RIGHT(טבלה2[[#This Row],[מספר רכב]],טבלה2[[#This Row],[ספרות בצדדים]])</f>
        <v>72</v>
      </c>
      <c r="AE922" s="1" t="str">
        <f>MID(טבלה2[[#This Row],[מספר רכב]],טבלה2[[#This Row],[ספרות בצדדים]]+1,טבלה2[[#This Row],[ספרות באמצע]])</f>
        <v>373</v>
      </c>
      <c r="AF922" s="1" t="str">
        <f>MID(טבלה2[[#This Row],[מספר רכב]],1,טבלה2[[#This Row],[ספרות בצדדים]])</f>
        <v>15</v>
      </c>
      <c r="AG922" s="1" t="str">
        <f>CONCATENATE(טבלה2[[#This Row],[חלק שמאלי]],"-",טבלה2[[#This Row],[אמצע]],"-",טבלה2[[#This Row],[חלק ימני]])</f>
        <v>15-373-72</v>
      </c>
      <c r="AH922">
        <f>IF(טבלה2[[#This Row],[מספר ספרות]]=7,3,2)</f>
        <v>3</v>
      </c>
      <c r="AI922">
        <f>IF(טבלה2[[#This Row],[מספר ספרות]]=7,2,3)</f>
        <v>2</v>
      </c>
    </row>
    <row r="923" spans="17:35" x14ac:dyDescent="0.25">
      <c r="Q923">
        <v>6237272</v>
      </c>
      <c r="R923">
        <v>502</v>
      </c>
      <c r="S923" t="s">
        <v>334</v>
      </c>
      <c r="T923" t="s">
        <v>433</v>
      </c>
      <c r="U923" t="s">
        <v>183</v>
      </c>
      <c r="V923">
        <v>15</v>
      </c>
      <c r="W923">
        <v>2010</v>
      </c>
      <c r="X923" s="1">
        <f>2025-טבלה2[[#This Row],[שנת יצור]]</f>
        <v>15</v>
      </c>
      <c r="Y923" s="39">
        <v>45407</v>
      </c>
      <c r="Z923" s="39">
        <v>45719</v>
      </c>
      <c r="AA923" t="s">
        <v>116</v>
      </c>
      <c r="AB923" t="s">
        <v>434</v>
      </c>
      <c r="AC923" s="1">
        <f>LEN(טבלה2[[#This Row],[מספר רכב]])</f>
        <v>7</v>
      </c>
      <c r="AD923" s="1" t="str">
        <f>RIGHT(טבלה2[[#This Row],[מספר רכב]],טבלה2[[#This Row],[ספרות בצדדים]])</f>
        <v>72</v>
      </c>
      <c r="AE923" s="1" t="str">
        <f>MID(טבלה2[[#This Row],[מספר רכב]],טבלה2[[#This Row],[ספרות בצדדים]]+1,טבלה2[[#This Row],[ספרות באמצע]])</f>
        <v>372</v>
      </c>
      <c r="AF923" s="1" t="str">
        <f>MID(טבלה2[[#This Row],[מספר רכב]],1,טבלה2[[#This Row],[ספרות בצדדים]])</f>
        <v>62</v>
      </c>
      <c r="AG923" s="1" t="str">
        <f>CONCATENATE(טבלה2[[#This Row],[חלק שמאלי]],"-",טבלה2[[#This Row],[אמצע]],"-",טבלה2[[#This Row],[חלק ימני]])</f>
        <v>62-372-72</v>
      </c>
      <c r="AH923">
        <f>IF(טבלה2[[#This Row],[מספר ספרות]]=7,3,2)</f>
        <v>3</v>
      </c>
      <c r="AI923">
        <f>IF(טבלה2[[#This Row],[מספר ספרות]]=7,2,3)</f>
        <v>2</v>
      </c>
    </row>
    <row r="924" spans="17:35" x14ac:dyDescent="0.25">
      <c r="Q924">
        <v>80478801</v>
      </c>
      <c r="R924">
        <v>430</v>
      </c>
      <c r="S924" t="s">
        <v>274</v>
      </c>
      <c r="T924" t="s">
        <v>521</v>
      </c>
      <c r="U924" t="s">
        <v>715</v>
      </c>
      <c r="V924">
        <v>3</v>
      </c>
      <c r="W924">
        <v>2019</v>
      </c>
      <c r="X924" s="1">
        <f>2025-טבלה2[[#This Row],[שנת יצור]]</f>
        <v>6</v>
      </c>
      <c r="Y924" s="39">
        <v>45784</v>
      </c>
      <c r="Z924" s="39">
        <v>46176</v>
      </c>
      <c r="AA924" t="s">
        <v>119</v>
      </c>
      <c r="AB924" t="s">
        <v>716</v>
      </c>
      <c r="AC924" s="1">
        <f>LEN(טבלה2[[#This Row],[מספר רכב]])</f>
        <v>8</v>
      </c>
      <c r="AD924" s="1" t="str">
        <f>RIGHT(טבלה2[[#This Row],[מספר רכב]],טבלה2[[#This Row],[ספרות בצדדים]])</f>
        <v>801</v>
      </c>
      <c r="AE924" s="1" t="str">
        <f>MID(טבלה2[[#This Row],[מספר רכב]],טבלה2[[#This Row],[ספרות בצדדים]]+1,טבלה2[[#This Row],[ספרות באמצע]])</f>
        <v>78</v>
      </c>
      <c r="AF924" s="1" t="str">
        <f>MID(טבלה2[[#This Row],[מספר רכב]],1,טבלה2[[#This Row],[ספרות בצדדים]])</f>
        <v>804</v>
      </c>
      <c r="AG924" s="1" t="str">
        <f>CONCATENATE(טבלה2[[#This Row],[חלק שמאלי]],"-",טבלה2[[#This Row],[אמצע]],"-",טבלה2[[#This Row],[חלק ימני]])</f>
        <v>804-78-801</v>
      </c>
      <c r="AH924">
        <f>IF(טבלה2[[#This Row],[מספר ספרות]]=7,3,2)</f>
        <v>2</v>
      </c>
      <c r="AI924">
        <f>IF(טבלה2[[#This Row],[מספר ספרות]]=7,2,3)</f>
        <v>3</v>
      </c>
    </row>
    <row r="925" spans="17:35" x14ac:dyDescent="0.25">
      <c r="Q925">
        <v>6767116</v>
      </c>
      <c r="R925">
        <v>588</v>
      </c>
      <c r="S925" t="s">
        <v>111</v>
      </c>
      <c r="T925" t="s">
        <v>112</v>
      </c>
      <c r="U925" t="s">
        <v>113</v>
      </c>
      <c r="W925">
        <v>2005</v>
      </c>
      <c r="X925" s="1">
        <f>2025-טבלה2[[#This Row],[שנת יצור]]</f>
        <v>20</v>
      </c>
      <c r="Y925" s="39">
        <v>45142</v>
      </c>
      <c r="Z925" s="39">
        <v>45470</v>
      </c>
      <c r="AA925" t="s">
        <v>118</v>
      </c>
      <c r="AB925" t="s">
        <v>115</v>
      </c>
      <c r="AC925" s="1">
        <f>LEN(טבלה2[[#This Row],[מספר רכב]])</f>
        <v>7</v>
      </c>
      <c r="AD925" s="1" t="str">
        <f>RIGHT(טבלה2[[#This Row],[מספר רכב]],טבלה2[[#This Row],[ספרות בצדדים]])</f>
        <v>16</v>
      </c>
      <c r="AE925" s="1" t="str">
        <f>MID(טבלה2[[#This Row],[מספר רכב]],טבלה2[[#This Row],[ספרות בצדדים]]+1,טבלה2[[#This Row],[ספרות באמצע]])</f>
        <v>671</v>
      </c>
      <c r="AF925" s="1" t="str">
        <f>MID(טבלה2[[#This Row],[מספר רכב]],1,טבלה2[[#This Row],[ספרות בצדדים]])</f>
        <v>67</v>
      </c>
      <c r="AG925" s="1" t="str">
        <f>CONCATENATE(טבלה2[[#This Row],[חלק שמאלי]],"-",טבלה2[[#This Row],[אמצע]],"-",טבלה2[[#This Row],[חלק ימני]])</f>
        <v>67-671-16</v>
      </c>
      <c r="AH925">
        <f>IF(טבלה2[[#This Row],[מספר ספרות]]=7,3,2)</f>
        <v>3</v>
      </c>
      <c r="AI925">
        <f>IF(טבלה2[[#This Row],[מספר ספרות]]=7,2,3)</f>
        <v>2</v>
      </c>
    </row>
    <row r="926" spans="17:35" x14ac:dyDescent="0.25">
      <c r="Q926">
        <v>3575562</v>
      </c>
      <c r="R926">
        <v>588</v>
      </c>
      <c r="S926" t="s">
        <v>111</v>
      </c>
      <c r="T926" t="s">
        <v>112</v>
      </c>
      <c r="U926" t="s">
        <v>113</v>
      </c>
      <c r="W926">
        <v>2007</v>
      </c>
      <c r="X926" s="1">
        <f>2025-טבלה2[[#This Row],[שנת יצור]]</f>
        <v>18</v>
      </c>
      <c r="Y926" s="39">
        <v>45743</v>
      </c>
      <c r="Z926" s="39">
        <v>45981</v>
      </c>
      <c r="AA926" t="s">
        <v>116</v>
      </c>
      <c r="AB926" t="s">
        <v>117</v>
      </c>
      <c r="AC926" s="1">
        <f>LEN(טבלה2[[#This Row],[מספר רכב]])</f>
        <v>7</v>
      </c>
      <c r="AD926" s="1" t="str">
        <f>RIGHT(טבלה2[[#This Row],[מספר רכב]],טבלה2[[#This Row],[ספרות בצדדים]])</f>
        <v>62</v>
      </c>
      <c r="AE926" s="1" t="str">
        <f>MID(טבלה2[[#This Row],[מספר רכב]],טבלה2[[#This Row],[ספרות בצדדים]]+1,טבלה2[[#This Row],[ספרות באמצע]])</f>
        <v>755</v>
      </c>
      <c r="AF926" s="1" t="str">
        <f>MID(טבלה2[[#This Row],[מספר רכב]],1,טבלה2[[#This Row],[ספרות בצדדים]])</f>
        <v>35</v>
      </c>
      <c r="AG926" s="1" t="str">
        <f>CONCATENATE(טבלה2[[#This Row],[חלק שמאלי]],"-",טבלה2[[#This Row],[אמצע]],"-",טבלה2[[#This Row],[חלק ימני]])</f>
        <v>35-755-62</v>
      </c>
      <c r="AH926">
        <f>IF(טבלה2[[#This Row],[מספר ספרות]]=7,3,2)</f>
        <v>3</v>
      </c>
      <c r="AI926">
        <f>IF(טבלה2[[#This Row],[מספר ספרות]]=7,2,3)</f>
        <v>2</v>
      </c>
    </row>
    <row r="927" spans="17:35" x14ac:dyDescent="0.25">
      <c r="Q927">
        <v>6474258</v>
      </c>
      <c r="R927">
        <v>588</v>
      </c>
      <c r="S927" t="s">
        <v>111</v>
      </c>
      <c r="T927" t="s">
        <v>112</v>
      </c>
      <c r="U927" t="s">
        <v>113</v>
      </c>
      <c r="W927">
        <v>2005</v>
      </c>
      <c r="X927" s="1">
        <f>2025-טבלה2[[#This Row],[שנת יצור]]</f>
        <v>20</v>
      </c>
      <c r="Y927" s="39">
        <v>45225</v>
      </c>
      <c r="Z927" s="39">
        <v>45563</v>
      </c>
      <c r="AA927" t="s">
        <v>114</v>
      </c>
      <c r="AB927" t="s">
        <v>115</v>
      </c>
      <c r="AC927" s="1">
        <f>LEN(טבלה2[[#This Row],[מספר רכב]])</f>
        <v>7</v>
      </c>
      <c r="AD927" s="1" t="str">
        <f>RIGHT(טבלה2[[#This Row],[מספר רכב]],טבלה2[[#This Row],[ספרות בצדדים]])</f>
        <v>58</v>
      </c>
      <c r="AE927" s="1" t="str">
        <f>MID(טבלה2[[#This Row],[מספר רכב]],טבלה2[[#This Row],[ספרות בצדדים]]+1,טבלה2[[#This Row],[ספרות באמצע]])</f>
        <v>742</v>
      </c>
      <c r="AF927" s="1" t="str">
        <f>MID(טבלה2[[#This Row],[מספר רכב]],1,טבלה2[[#This Row],[ספרות בצדדים]])</f>
        <v>64</v>
      </c>
      <c r="AG927" s="1" t="str">
        <f>CONCATENATE(טבלה2[[#This Row],[חלק שמאלי]],"-",טבלה2[[#This Row],[אמצע]],"-",טבלה2[[#This Row],[חלק ימני]])</f>
        <v>64-742-58</v>
      </c>
      <c r="AH927">
        <f>IF(טבלה2[[#This Row],[מספר ספרות]]=7,3,2)</f>
        <v>3</v>
      </c>
      <c r="AI927">
        <f>IF(טבלה2[[#This Row],[מספר ספרות]]=7,2,3)</f>
        <v>2</v>
      </c>
    </row>
    <row r="928" spans="17:35" x14ac:dyDescent="0.25">
      <c r="Q928">
        <v>6061966</v>
      </c>
      <c r="R928">
        <v>481</v>
      </c>
      <c r="S928" t="s">
        <v>165</v>
      </c>
      <c r="T928" t="s">
        <v>166</v>
      </c>
      <c r="U928" t="s">
        <v>167</v>
      </c>
      <c r="V928">
        <v>15</v>
      </c>
      <c r="W928">
        <v>2009</v>
      </c>
      <c r="X928" s="1">
        <f>2025-טבלה2[[#This Row],[שנת יצור]]</f>
        <v>16</v>
      </c>
      <c r="Y928" s="39">
        <v>45468</v>
      </c>
      <c r="Z928" s="39">
        <v>45832</v>
      </c>
      <c r="AA928" t="s">
        <v>119</v>
      </c>
      <c r="AB928" t="s">
        <v>168</v>
      </c>
      <c r="AC928" s="1">
        <f>LEN(טבלה2[[#This Row],[מספר רכב]])</f>
        <v>7</v>
      </c>
      <c r="AD928" s="1" t="str">
        <f>RIGHT(טבלה2[[#This Row],[מספר רכב]],טבלה2[[#This Row],[ספרות בצדדים]])</f>
        <v>66</v>
      </c>
      <c r="AE928" s="1" t="str">
        <f>MID(טבלה2[[#This Row],[מספר רכב]],טבלה2[[#This Row],[ספרות בצדדים]]+1,טבלה2[[#This Row],[ספרות באמצע]])</f>
        <v>619</v>
      </c>
      <c r="AF928" s="1" t="str">
        <f>MID(טבלה2[[#This Row],[מספר רכב]],1,טבלה2[[#This Row],[ספרות בצדדים]])</f>
        <v>60</v>
      </c>
      <c r="AG928" s="1" t="str">
        <f>CONCATENATE(טבלה2[[#This Row],[חלק שמאלי]],"-",טבלה2[[#This Row],[אמצע]],"-",טבלה2[[#This Row],[חלק ימני]])</f>
        <v>60-619-66</v>
      </c>
      <c r="AH928">
        <f>IF(טבלה2[[#This Row],[מספר ספרות]]=7,3,2)</f>
        <v>3</v>
      </c>
      <c r="AI928">
        <f>IF(טבלה2[[#This Row],[מספר ספרות]]=7,2,3)</f>
        <v>2</v>
      </c>
    </row>
    <row r="929" spans="17:35" x14ac:dyDescent="0.25">
      <c r="Q929">
        <v>7711067</v>
      </c>
      <c r="R929">
        <v>346</v>
      </c>
      <c r="S929" t="s">
        <v>479</v>
      </c>
      <c r="T929" t="s">
        <v>717</v>
      </c>
      <c r="U929" t="s">
        <v>208</v>
      </c>
      <c r="V929">
        <v>14</v>
      </c>
      <c r="W929">
        <v>2011</v>
      </c>
      <c r="X929" s="1">
        <f>2025-טבלה2[[#This Row],[שנת יצור]]</f>
        <v>14</v>
      </c>
      <c r="Y929" s="39">
        <v>45424</v>
      </c>
      <c r="Z929" s="39">
        <v>45836</v>
      </c>
      <c r="AA929" t="s">
        <v>362</v>
      </c>
      <c r="AB929" t="s">
        <v>378</v>
      </c>
      <c r="AC929" s="1">
        <f>LEN(טבלה2[[#This Row],[מספר רכב]])</f>
        <v>7</v>
      </c>
      <c r="AD929" s="1" t="str">
        <f>RIGHT(טבלה2[[#This Row],[מספר רכב]],טבלה2[[#This Row],[ספרות בצדדים]])</f>
        <v>67</v>
      </c>
      <c r="AE929" s="1" t="str">
        <f>MID(טבלה2[[#This Row],[מספר רכב]],טבלה2[[#This Row],[ספרות בצדדים]]+1,טבלה2[[#This Row],[ספרות באמצע]])</f>
        <v>110</v>
      </c>
      <c r="AF929" s="1" t="str">
        <f>MID(טבלה2[[#This Row],[מספר רכב]],1,טבלה2[[#This Row],[ספרות בצדדים]])</f>
        <v>77</v>
      </c>
      <c r="AG929" s="1" t="str">
        <f>CONCATENATE(טבלה2[[#This Row],[חלק שמאלי]],"-",טבלה2[[#This Row],[אמצע]],"-",טבלה2[[#This Row],[חלק ימני]])</f>
        <v>77-110-67</v>
      </c>
      <c r="AH929">
        <f>IF(טבלה2[[#This Row],[מספר ספרות]]=7,3,2)</f>
        <v>3</v>
      </c>
      <c r="AI929">
        <f>IF(טבלה2[[#This Row],[מספר ספרות]]=7,2,3)</f>
        <v>2</v>
      </c>
    </row>
    <row r="930" spans="17:35" x14ac:dyDescent="0.25">
      <c r="Q930">
        <v>7191155</v>
      </c>
      <c r="R930">
        <v>253</v>
      </c>
      <c r="S930" t="s">
        <v>196</v>
      </c>
      <c r="T930" t="s">
        <v>359</v>
      </c>
      <c r="U930" t="s">
        <v>278</v>
      </c>
      <c r="V930">
        <v>15</v>
      </c>
      <c r="W930">
        <v>2017</v>
      </c>
      <c r="X930" s="1">
        <f>2025-טבלה2[[#This Row],[שנת יצור]]</f>
        <v>8</v>
      </c>
      <c r="Y930" s="39">
        <v>45781</v>
      </c>
      <c r="Z930" s="39">
        <v>46144</v>
      </c>
      <c r="AA930" t="s">
        <v>119</v>
      </c>
      <c r="AB930" t="s">
        <v>348</v>
      </c>
      <c r="AC930" s="1">
        <f>LEN(טבלה2[[#This Row],[מספר רכב]])</f>
        <v>7</v>
      </c>
      <c r="AD930" s="1" t="str">
        <f>RIGHT(טבלה2[[#This Row],[מספר רכב]],טבלה2[[#This Row],[ספרות בצדדים]])</f>
        <v>55</v>
      </c>
      <c r="AE930" s="1" t="str">
        <f>MID(טבלה2[[#This Row],[מספר רכב]],טבלה2[[#This Row],[ספרות בצדדים]]+1,טבלה2[[#This Row],[ספרות באמצע]])</f>
        <v>911</v>
      </c>
      <c r="AF930" s="1" t="str">
        <f>MID(טבלה2[[#This Row],[מספר רכב]],1,טבלה2[[#This Row],[ספרות בצדדים]])</f>
        <v>71</v>
      </c>
      <c r="AG930" s="1" t="str">
        <f>CONCATENATE(טבלה2[[#This Row],[חלק שמאלי]],"-",טבלה2[[#This Row],[אמצע]],"-",טבלה2[[#This Row],[חלק ימני]])</f>
        <v>71-911-55</v>
      </c>
      <c r="AH930">
        <f>IF(טבלה2[[#This Row],[מספר ספרות]]=7,3,2)</f>
        <v>3</v>
      </c>
      <c r="AI930">
        <f>IF(טבלה2[[#This Row],[מספר ספרות]]=7,2,3)</f>
        <v>2</v>
      </c>
    </row>
    <row r="931" spans="17:35" x14ac:dyDescent="0.25">
      <c r="Q931">
        <v>44772901</v>
      </c>
      <c r="R931">
        <v>404</v>
      </c>
      <c r="S931" t="s">
        <v>417</v>
      </c>
      <c r="T931" t="s">
        <v>718</v>
      </c>
      <c r="U931" t="s">
        <v>719</v>
      </c>
      <c r="V931">
        <v>8</v>
      </c>
      <c r="W931">
        <v>2018</v>
      </c>
      <c r="X931" s="1">
        <f>2025-טבלה2[[#This Row],[שנת יצור]]</f>
        <v>7</v>
      </c>
      <c r="Y931" s="39">
        <v>45467</v>
      </c>
      <c r="Z931" s="39">
        <v>45832</v>
      </c>
      <c r="AA931" t="s">
        <v>119</v>
      </c>
      <c r="AB931" t="s">
        <v>720</v>
      </c>
      <c r="AC931" s="1">
        <f>LEN(טבלה2[[#This Row],[מספר רכב]])</f>
        <v>8</v>
      </c>
      <c r="AD931" s="1" t="str">
        <f>RIGHT(טבלה2[[#This Row],[מספר רכב]],טבלה2[[#This Row],[ספרות בצדדים]])</f>
        <v>901</v>
      </c>
      <c r="AE931" s="1" t="str">
        <f>MID(טבלה2[[#This Row],[מספר רכב]],טבלה2[[#This Row],[ספרות בצדדים]]+1,טבלה2[[#This Row],[ספרות באמצע]])</f>
        <v>72</v>
      </c>
      <c r="AF931" s="1" t="str">
        <f>MID(טבלה2[[#This Row],[מספר רכב]],1,טבלה2[[#This Row],[ספרות בצדדים]])</f>
        <v>447</v>
      </c>
      <c r="AG931" s="1" t="str">
        <f>CONCATENATE(טבלה2[[#This Row],[חלק שמאלי]],"-",טבלה2[[#This Row],[אמצע]],"-",טבלה2[[#This Row],[חלק ימני]])</f>
        <v>447-72-901</v>
      </c>
      <c r="AH931">
        <f>IF(טבלה2[[#This Row],[מספר ספרות]]=7,3,2)</f>
        <v>2</v>
      </c>
      <c r="AI931">
        <f>IF(טבלה2[[#This Row],[מספר ספרות]]=7,2,3)</f>
        <v>3</v>
      </c>
    </row>
    <row r="932" spans="17:35" x14ac:dyDescent="0.25">
      <c r="Q932">
        <v>3244659</v>
      </c>
      <c r="R932">
        <v>588</v>
      </c>
      <c r="S932" t="s">
        <v>111</v>
      </c>
      <c r="T932" t="s">
        <v>112</v>
      </c>
      <c r="U932" t="s">
        <v>113</v>
      </c>
      <c r="W932">
        <v>2005</v>
      </c>
      <c r="X932" s="1">
        <f>2025-טבלה2[[#This Row],[שנת יצור]]</f>
        <v>20</v>
      </c>
      <c r="Y932" s="39">
        <v>45629</v>
      </c>
      <c r="Z932" s="39">
        <v>45982</v>
      </c>
      <c r="AA932" t="s">
        <v>114</v>
      </c>
      <c r="AB932" t="s">
        <v>115</v>
      </c>
      <c r="AC932" s="1">
        <f>LEN(טבלה2[[#This Row],[מספר רכב]])</f>
        <v>7</v>
      </c>
      <c r="AD932" s="1" t="str">
        <f>RIGHT(טבלה2[[#This Row],[מספר רכב]],טבלה2[[#This Row],[ספרות בצדדים]])</f>
        <v>59</v>
      </c>
      <c r="AE932" s="1" t="str">
        <f>MID(טבלה2[[#This Row],[מספר רכב]],טבלה2[[#This Row],[ספרות בצדדים]]+1,טבלה2[[#This Row],[ספרות באמצע]])</f>
        <v>446</v>
      </c>
      <c r="AF932" s="1" t="str">
        <f>MID(טבלה2[[#This Row],[מספר רכב]],1,טבלה2[[#This Row],[ספרות בצדדים]])</f>
        <v>32</v>
      </c>
      <c r="AG932" s="1" t="str">
        <f>CONCATENATE(טבלה2[[#This Row],[חלק שמאלי]],"-",טבלה2[[#This Row],[אמצע]],"-",טבלה2[[#This Row],[חלק ימני]])</f>
        <v>32-446-59</v>
      </c>
      <c r="AH932">
        <f>IF(טבלה2[[#This Row],[מספר ספרות]]=7,3,2)</f>
        <v>3</v>
      </c>
      <c r="AI932">
        <f>IF(טבלה2[[#This Row],[מספר ספרות]]=7,2,3)</f>
        <v>2</v>
      </c>
    </row>
    <row r="933" spans="17:35" x14ac:dyDescent="0.25">
      <c r="Q933">
        <v>8299162</v>
      </c>
      <c r="R933">
        <v>588</v>
      </c>
      <c r="S933" t="s">
        <v>111</v>
      </c>
      <c r="T933" t="s">
        <v>112</v>
      </c>
      <c r="U933" t="s">
        <v>113</v>
      </c>
      <c r="V933">
        <v>15</v>
      </c>
      <c r="W933">
        <v>2008</v>
      </c>
      <c r="X933" s="1">
        <f>2025-טבלה2[[#This Row],[שנת יצור]]</f>
        <v>17</v>
      </c>
      <c r="Y933" s="39">
        <v>45478</v>
      </c>
      <c r="Z933" s="39">
        <v>45782</v>
      </c>
      <c r="AA933" t="s">
        <v>120</v>
      </c>
      <c r="AB933" t="s">
        <v>117</v>
      </c>
      <c r="AC933" s="1">
        <f>LEN(טבלה2[[#This Row],[מספר רכב]])</f>
        <v>7</v>
      </c>
      <c r="AD933" s="1" t="str">
        <f>RIGHT(טבלה2[[#This Row],[מספר רכב]],טבלה2[[#This Row],[ספרות בצדדים]])</f>
        <v>62</v>
      </c>
      <c r="AE933" s="1" t="str">
        <f>MID(טבלה2[[#This Row],[מספר רכב]],טבלה2[[#This Row],[ספרות בצדדים]]+1,טבלה2[[#This Row],[ספרות באמצע]])</f>
        <v>991</v>
      </c>
      <c r="AF933" s="1" t="str">
        <f>MID(טבלה2[[#This Row],[מספר רכב]],1,טבלה2[[#This Row],[ספרות בצדדים]])</f>
        <v>82</v>
      </c>
      <c r="AG933" s="1" t="str">
        <f>CONCATENATE(טבלה2[[#This Row],[חלק שמאלי]],"-",טבלה2[[#This Row],[אמצע]],"-",טבלה2[[#This Row],[חלק ימני]])</f>
        <v>82-991-62</v>
      </c>
      <c r="AH933">
        <f>IF(טבלה2[[#This Row],[מספר ספרות]]=7,3,2)</f>
        <v>3</v>
      </c>
      <c r="AI933">
        <f>IF(טבלה2[[#This Row],[מספר ספרות]]=7,2,3)</f>
        <v>2</v>
      </c>
    </row>
    <row r="934" spans="17:35" x14ac:dyDescent="0.25">
      <c r="Q934">
        <v>50670402</v>
      </c>
      <c r="R934">
        <v>885</v>
      </c>
      <c r="S934" t="s">
        <v>239</v>
      </c>
      <c r="T934" t="s">
        <v>363</v>
      </c>
      <c r="U934" t="s">
        <v>136</v>
      </c>
      <c r="V934">
        <v>14</v>
      </c>
      <c r="W934">
        <v>2021</v>
      </c>
      <c r="X934" s="1">
        <f>2025-טבלה2[[#This Row],[שנת יצור]]</f>
        <v>4</v>
      </c>
      <c r="Y934" s="39">
        <v>45784</v>
      </c>
      <c r="Z934" s="39">
        <v>46167</v>
      </c>
      <c r="AA934" t="s">
        <v>156</v>
      </c>
      <c r="AB934" t="s">
        <v>364</v>
      </c>
      <c r="AC934" s="1">
        <f>LEN(טבלה2[[#This Row],[מספר רכב]])</f>
        <v>8</v>
      </c>
      <c r="AD934" s="1" t="str">
        <f>RIGHT(טבלה2[[#This Row],[מספר רכב]],טבלה2[[#This Row],[ספרות בצדדים]])</f>
        <v>402</v>
      </c>
      <c r="AE934" s="1" t="str">
        <f>MID(טבלה2[[#This Row],[מספר רכב]],טבלה2[[#This Row],[ספרות בצדדים]]+1,טבלה2[[#This Row],[ספרות באמצע]])</f>
        <v>70</v>
      </c>
      <c r="AF934" s="1" t="str">
        <f>MID(טבלה2[[#This Row],[מספר רכב]],1,טבלה2[[#This Row],[ספרות בצדדים]])</f>
        <v>506</v>
      </c>
      <c r="AG934" s="1" t="str">
        <f>CONCATENATE(טבלה2[[#This Row],[חלק שמאלי]],"-",טבלה2[[#This Row],[אמצע]],"-",טבלה2[[#This Row],[חלק ימני]])</f>
        <v>506-70-402</v>
      </c>
      <c r="AH934">
        <f>IF(טבלה2[[#This Row],[מספר ספרות]]=7,3,2)</f>
        <v>2</v>
      </c>
      <c r="AI934">
        <f>IF(טבלה2[[#This Row],[מספר ספרות]]=7,2,3)</f>
        <v>3</v>
      </c>
    </row>
    <row r="935" spans="17:35" x14ac:dyDescent="0.25">
      <c r="Q935">
        <v>6758016</v>
      </c>
      <c r="R935">
        <v>588</v>
      </c>
      <c r="S935" t="s">
        <v>111</v>
      </c>
      <c r="T935" t="s">
        <v>112</v>
      </c>
      <c r="U935" t="s">
        <v>113</v>
      </c>
      <c r="W935">
        <v>2005</v>
      </c>
      <c r="X935" s="1">
        <f>2025-טבלה2[[#This Row],[שנת יצור]]</f>
        <v>20</v>
      </c>
      <c r="Y935" s="39">
        <v>45459</v>
      </c>
      <c r="Z935" s="39">
        <v>45469</v>
      </c>
      <c r="AA935" t="s">
        <v>116</v>
      </c>
      <c r="AB935" t="s">
        <v>115</v>
      </c>
      <c r="AC935" s="1">
        <f>LEN(טבלה2[[#This Row],[מספר רכב]])</f>
        <v>7</v>
      </c>
      <c r="AD935" s="1" t="str">
        <f>RIGHT(טבלה2[[#This Row],[מספר רכב]],טבלה2[[#This Row],[ספרות בצדדים]])</f>
        <v>16</v>
      </c>
      <c r="AE935" s="1" t="str">
        <f>MID(טבלה2[[#This Row],[מספר רכב]],טבלה2[[#This Row],[ספרות בצדדים]]+1,טבלה2[[#This Row],[ספרות באמצע]])</f>
        <v>580</v>
      </c>
      <c r="AF935" s="1" t="str">
        <f>MID(טבלה2[[#This Row],[מספר רכב]],1,טבלה2[[#This Row],[ספרות בצדדים]])</f>
        <v>67</v>
      </c>
      <c r="AG935" s="1" t="str">
        <f>CONCATENATE(טבלה2[[#This Row],[חלק שמאלי]],"-",טבלה2[[#This Row],[אמצע]],"-",טבלה2[[#This Row],[חלק ימני]])</f>
        <v>67-580-16</v>
      </c>
      <c r="AH935">
        <f>IF(טבלה2[[#This Row],[מספר ספרות]]=7,3,2)</f>
        <v>3</v>
      </c>
      <c r="AI935">
        <f>IF(טבלה2[[#This Row],[מספר ספרות]]=7,2,3)</f>
        <v>2</v>
      </c>
    </row>
    <row r="936" spans="17:35" x14ac:dyDescent="0.25">
      <c r="Q936">
        <v>7789001</v>
      </c>
      <c r="R936">
        <v>413</v>
      </c>
      <c r="S936" t="s">
        <v>123</v>
      </c>
      <c r="T936" t="s">
        <v>179</v>
      </c>
      <c r="U936" t="s">
        <v>158</v>
      </c>
      <c r="W936">
        <v>2005</v>
      </c>
      <c r="X936" s="1">
        <f>2025-טבלה2[[#This Row],[שנת יצור]]</f>
        <v>20</v>
      </c>
      <c r="Y936" s="39">
        <v>45603</v>
      </c>
      <c r="Z936" s="39">
        <v>45933</v>
      </c>
      <c r="AA936" t="s">
        <v>119</v>
      </c>
      <c r="AB936" t="s">
        <v>127</v>
      </c>
      <c r="AC936" s="1">
        <f>LEN(טבלה2[[#This Row],[מספר רכב]])</f>
        <v>7</v>
      </c>
      <c r="AD936" s="1" t="str">
        <f>RIGHT(טבלה2[[#This Row],[מספר רכב]],טבלה2[[#This Row],[ספרות בצדדים]])</f>
        <v>01</v>
      </c>
      <c r="AE936" s="1" t="str">
        <f>MID(טבלה2[[#This Row],[מספר רכב]],טבלה2[[#This Row],[ספרות בצדדים]]+1,טבלה2[[#This Row],[ספרות באמצע]])</f>
        <v>890</v>
      </c>
      <c r="AF936" s="1" t="str">
        <f>MID(טבלה2[[#This Row],[מספר רכב]],1,טבלה2[[#This Row],[ספרות בצדדים]])</f>
        <v>77</v>
      </c>
      <c r="AG936" s="1" t="str">
        <f>CONCATENATE(טבלה2[[#This Row],[חלק שמאלי]],"-",טבלה2[[#This Row],[אמצע]],"-",טבלה2[[#This Row],[חלק ימני]])</f>
        <v>77-890-01</v>
      </c>
      <c r="AH936">
        <f>IF(טבלה2[[#This Row],[מספר ספרות]]=7,3,2)</f>
        <v>3</v>
      </c>
      <c r="AI936">
        <f>IF(טבלה2[[#This Row],[מספר ספרות]]=7,2,3)</f>
        <v>2</v>
      </c>
    </row>
    <row r="937" spans="17:35" x14ac:dyDescent="0.25">
      <c r="Q937">
        <v>9109565</v>
      </c>
      <c r="R937">
        <v>734</v>
      </c>
      <c r="S937" t="s">
        <v>139</v>
      </c>
      <c r="T937" t="s">
        <v>207</v>
      </c>
      <c r="U937" t="s">
        <v>208</v>
      </c>
      <c r="V937">
        <v>15</v>
      </c>
      <c r="W937">
        <v>2008</v>
      </c>
      <c r="X937" s="1">
        <f>2025-טבלה2[[#This Row],[שנת יצור]]</f>
        <v>17</v>
      </c>
      <c r="Y937" s="39">
        <v>45797</v>
      </c>
      <c r="Z937" s="39">
        <v>46066</v>
      </c>
      <c r="AA937" t="s">
        <v>116</v>
      </c>
      <c r="AB937" t="s">
        <v>141</v>
      </c>
      <c r="AC937" s="1">
        <f>LEN(טבלה2[[#This Row],[מספר רכב]])</f>
        <v>7</v>
      </c>
      <c r="AD937" s="1" t="str">
        <f>RIGHT(טבלה2[[#This Row],[מספר רכב]],טבלה2[[#This Row],[ספרות בצדדים]])</f>
        <v>65</v>
      </c>
      <c r="AE937" s="1" t="str">
        <f>MID(טבלה2[[#This Row],[מספר רכב]],טבלה2[[#This Row],[ספרות בצדדים]]+1,טבלה2[[#This Row],[ספרות באמצע]])</f>
        <v>095</v>
      </c>
      <c r="AF937" s="1" t="str">
        <f>MID(טבלה2[[#This Row],[מספר רכב]],1,טבלה2[[#This Row],[ספרות בצדדים]])</f>
        <v>91</v>
      </c>
      <c r="AG937" s="1" t="str">
        <f>CONCATENATE(טבלה2[[#This Row],[חלק שמאלי]],"-",טבלה2[[#This Row],[אמצע]],"-",טבלה2[[#This Row],[חלק ימני]])</f>
        <v>91-095-65</v>
      </c>
      <c r="AH937">
        <f>IF(טבלה2[[#This Row],[מספר ספרות]]=7,3,2)</f>
        <v>3</v>
      </c>
      <c r="AI937">
        <f>IF(טבלה2[[#This Row],[מספר ספרות]]=7,2,3)</f>
        <v>2</v>
      </c>
    </row>
    <row r="938" spans="17:35" x14ac:dyDescent="0.25">
      <c r="Q938">
        <v>9789763</v>
      </c>
      <c r="R938">
        <v>683</v>
      </c>
      <c r="S938" t="s">
        <v>192</v>
      </c>
      <c r="T938" t="s">
        <v>351</v>
      </c>
      <c r="U938" t="s">
        <v>194</v>
      </c>
      <c r="V938">
        <v>15</v>
      </c>
      <c r="W938">
        <v>2008</v>
      </c>
      <c r="X938" s="1">
        <f>2025-טבלה2[[#This Row],[שנת יצור]]</f>
        <v>17</v>
      </c>
      <c r="Y938" s="39">
        <v>45274</v>
      </c>
      <c r="Z938" s="39">
        <v>45642</v>
      </c>
      <c r="AA938" t="s">
        <v>190</v>
      </c>
      <c r="AB938" t="s">
        <v>352</v>
      </c>
      <c r="AC938" s="1">
        <f>LEN(טבלה2[[#This Row],[מספר רכב]])</f>
        <v>7</v>
      </c>
      <c r="AD938" s="1" t="str">
        <f>RIGHT(טבלה2[[#This Row],[מספר רכב]],טבלה2[[#This Row],[ספרות בצדדים]])</f>
        <v>63</v>
      </c>
      <c r="AE938" s="1" t="str">
        <f>MID(טבלה2[[#This Row],[מספר רכב]],טבלה2[[#This Row],[ספרות בצדדים]]+1,טבלה2[[#This Row],[ספרות באמצע]])</f>
        <v>897</v>
      </c>
      <c r="AF938" s="1" t="str">
        <f>MID(טבלה2[[#This Row],[מספר רכב]],1,טבלה2[[#This Row],[ספרות בצדדים]])</f>
        <v>97</v>
      </c>
      <c r="AG938" s="1" t="str">
        <f>CONCATENATE(טבלה2[[#This Row],[חלק שמאלי]],"-",טבלה2[[#This Row],[אמצע]],"-",טבלה2[[#This Row],[חלק ימני]])</f>
        <v>97-897-63</v>
      </c>
      <c r="AH938">
        <f>IF(טבלה2[[#This Row],[מספר ספרות]]=7,3,2)</f>
        <v>3</v>
      </c>
      <c r="AI938">
        <f>IF(טבלה2[[#This Row],[מספר ספרות]]=7,2,3)</f>
        <v>2</v>
      </c>
    </row>
    <row r="939" spans="17:35" x14ac:dyDescent="0.25">
      <c r="Q939">
        <v>41621201</v>
      </c>
      <c r="R939">
        <v>416</v>
      </c>
      <c r="S939" t="s">
        <v>408</v>
      </c>
      <c r="T939" t="s">
        <v>526</v>
      </c>
      <c r="U939" t="s">
        <v>410</v>
      </c>
      <c r="V939">
        <v>15</v>
      </c>
      <c r="W939">
        <v>2018</v>
      </c>
      <c r="X939" s="1">
        <f>2025-טבלה2[[#This Row],[שנת יצור]]</f>
        <v>7</v>
      </c>
      <c r="Y939" s="39">
        <v>45477</v>
      </c>
      <c r="Z939" s="39">
        <v>45880</v>
      </c>
      <c r="AA939" t="s">
        <v>119</v>
      </c>
      <c r="AB939" t="s">
        <v>304</v>
      </c>
      <c r="AC939" s="1">
        <f>LEN(טבלה2[[#This Row],[מספר רכב]])</f>
        <v>8</v>
      </c>
      <c r="AD939" s="1" t="str">
        <f>RIGHT(טבלה2[[#This Row],[מספר רכב]],טבלה2[[#This Row],[ספרות בצדדים]])</f>
        <v>201</v>
      </c>
      <c r="AE939" s="1" t="str">
        <f>MID(טבלה2[[#This Row],[מספר רכב]],טבלה2[[#This Row],[ספרות בצדדים]]+1,טבלה2[[#This Row],[ספרות באמצע]])</f>
        <v>21</v>
      </c>
      <c r="AF939" s="1" t="str">
        <f>MID(טבלה2[[#This Row],[מספר רכב]],1,טבלה2[[#This Row],[ספרות בצדדים]])</f>
        <v>416</v>
      </c>
      <c r="AG939" s="1" t="str">
        <f>CONCATENATE(טבלה2[[#This Row],[חלק שמאלי]],"-",טבלה2[[#This Row],[אמצע]],"-",טבלה2[[#This Row],[חלק ימני]])</f>
        <v>416-21-201</v>
      </c>
      <c r="AH939">
        <f>IF(טבלה2[[#This Row],[מספר ספרות]]=7,3,2)</f>
        <v>2</v>
      </c>
      <c r="AI939">
        <f>IF(טבלה2[[#This Row],[מספר ספרות]]=7,2,3)</f>
        <v>3</v>
      </c>
    </row>
    <row r="940" spans="17:35" x14ac:dyDescent="0.25">
      <c r="Q940">
        <v>7696163</v>
      </c>
      <c r="R940">
        <v>413</v>
      </c>
      <c r="S940" t="s">
        <v>123</v>
      </c>
      <c r="T940" t="s">
        <v>159</v>
      </c>
      <c r="U940" t="s">
        <v>158</v>
      </c>
      <c r="V940">
        <v>15</v>
      </c>
      <c r="W940">
        <v>2008</v>
      </c>
      <c r="X940" s="1">
        <f>2025-טבלה2[[#This Row],[שנת יצור]]</f>
        <v>17</v>
      </c>
      <c r="Y940" s="39">
        <v>45537</v>
      </c>
      <c r="Z940" s="39">
        <v>45852</v>
      </c>
      <c r="AA940" t="s">
        <v>190</v>
      </c>
      <c r="AB940" t="s">
        <v>127</v>
      </c>
      <c r="AC940" s="1">
        <f>LEN(טבלה2[[#This Row],[מספר רכב]])</f>
        <v>7</v>
      </c>
      <c r="AD940" s="1" t="str">
        <f>RIGHT(טבלה2[[#This Row],[מספר רכב]],טבלה2[[#This Row],[ספרות בצדדים]])</f>
        <v>63</v>
      </c>
      <c r="AE940" s="1" t="str">
        <f>MID(טבלה2[[#This Row],[מספר רכב]],טבלה2[[#This Row],[ספרות בצדדים]]+1,טבלה2[[#This Row],[ספרות באמצע]])</f>
        <v>961</v>
      </c>
      <c r="AF940" s="1" t="str">
        <f>MID(טבלה2[[#This Row],[מספר רכב]],1,טבלה2[[#This Row],[ספרות בצדדים]])</f>
        <v>76</v>
      </c>
      <c r="AG940" s="1" t="str">
        <f>CONCATENATE(טבלה2[[#This Row],[חלק שמאלי]],"-",טבלה2[[#This Row],[אמצע]],"-",טבלה2[[#This Row],[חלק ימני]])</f>
        <v>76-961-63</v>
      </c>
      <c r="AH940">
        <f>IF(טבלה2[[#This Row],[מספר ספרות]]=7,3,2)</f>
        <v>3</v>
      </c>
      <c r="AI940">
        <f>IF(טבלה2[[#This Row],[מספר ספרות]]=7,2,3)</f>
        <v>2</v>
      </c>
    </row>
    <row r="941" spans="17:35" x14ac:dyDescent="0.25">
      <c r="Q941">
        <v>5805016</v>
      </c>
      <c r="R941">
        <v>143</v>
      </c>
      <c r="S941" t="s">
        <v>210</v>
      </c>
      <c r="T941" t="s">
        <v>211</v>
      </c>
      <c r="W941">
        <v>2006</v>
      </c>
      <c r="X941" s="1">
        <f>2025-טבלה2[[#This Row],[שנת יצור]]</f>
        <v>19</v>
      </c>
      <c r="Y941" s="39">
        <v>45686</v>
      </c>
      <c r="Z941" s="39">
        <v>46040</v>
      </c>
      <c r="AA941" t="s">
        <v>156</v>
      </c>
      <c r="AB941" t="s">
        <v>212</v>
      </c>
      <c r="AC941" s="1">
        <f>LEN(טבלה2[[#This Row],[מספר רכב]])</f>
        <v>7</v>
      </c>
      <c r="AD941" s="1" t="str">
        <f>RIGHT(טבלה2[[#This Row],[מספר רכב]],טבלה2[[#This Row],[ספרות בצדדים]])</f>
        <v>16</v>
      </c>
      <c r="AE941" s="1" t="str">
        <f>MID(טבלה2[[#This Row],[מספר רכב]],טבלה2[[#This Row],[ספרות בצדדים]]+1,טבלה2[[#This Row],[ספרות באמצע]])</f>
        <v>050</v>
      </c>
      <c r="AF941" s="1" t="str">
        <f>MID(טבלה2[[#This Row],[מספר רכב]],1,טבלה2[[#This Row],[ספרות בצדדים]])</f>
        <v>58</v>
      </c>
      <c r="AG941" s="1" t="str">
        <f>CONCATENATE(טבלה2[[#This Row],[חלק שמאלי]],"-",טבלה2[[#This Row],[אמצע]],"-",טבלה2[[#This Row],[חלק ימני]])</f>
        <v>58-050-16</v>
      </c>
      <c r="AH941">
        <f>IF(טבלה2[[#This Row],[מספר ספרות]]=7,3,2)</f>
        <v>3</v>
      </c>
      <c r="AI941">
        <f>IF(טבלה2[[#This Row],[מספר ספרות]]=7,2,3)</f>
        <v>2</v>
      </c>
    </row>
    <row r="942" spans="17:35" x14ac:dyDescent="0.25">
      <c r="Q942">
        <v>8917263</v>
      </c>
      <c r="R942">
        <v>481</v>
      </c>
      <c r="S942" t="s">
        <v>165</v>
      </c>
      <c r="T942" t="s">
        <v>166</v>
      </c>
      <c r="U942" t="s">
        <v>125</v>
      </c>
      <c r="W942">
        <v>2008</v>
      </c>
      <c r="X942" s="1">
        <f>2025-טבלה2[[#This Row],[שנת יצור]]</f>
        <v>17</v>
      </c>
      <c r="Y942" s="39">
        <v>45481</v>
      </c>
      <c r="Z942" s="39">
        <v>45841</v>
      </c>
      <c r="AA942" t="s">
        <v>229</v>
      </c>
      <c r="AB942" t="s">
        <v>168</v>
      </c>
      <c r="AC942" s="1">
        <f>LEN(טבלה2[[#This Row],[מספר רכב]])</f>
        <v>7</v>
      </c>
      <c r="AD942" s="1" t="str">
        <f>RIGHT(טבלה2[[#This Row],[מספר רכב]],טבלה2[[#This Row],[ספרות בצדדים]])</f>
        <v>63</v>
      </c>
      <c r="AE942" s="1" t="str">
        <f>MID(טבלה2[[#This Row],[מספר רכב]],טבלה2[[#This Row],[ספרות בצדדים]]+1,טבלה2[[#This Row],[ספרות באמצע]])</f>
        <v>172</v>
      </c>
      <c r="AF942" s="1" t="str">
        <f>MID(טבלה2[[#This Row],[מספר רכב]],1,טבלה2[[#This Row],[ספרות בצדדים]])</f>
        <v>89</v>
      </c>
      <c r="AG942" s="1" t="str">
        <f>CONCATENATE(טבלה2[[#This Row],[חלק שמאלי]],"-",טבלה2[[#This Row],[אמצע]],"-",טבלה2[[#This Row],[חלק ימני]])</f>
        <v>89-172-63</v>
      </c>
      <c r="AH942">
        <f>IF(טבלה2[[#This Row],[מספר ספרות]]=7,3,2)</f>
        <v>3</v>
      </c>
      <c r="AI942">
        <f>IF(טבלה2[[#This Row],[מספר ספרות]]=7,2,3)</f>
        <v>2</v>
      </c>
    </row>
    <row r="943" spans="17:35" x14ac:dyDescent="0.25">
      <c r="Q943">
        <v>1809762</v>
      </c>
      <c r="R943">
        <v>839</v>
      </c>
      <c r="S943" t="s">
        <v>244</v>
      </c>
      <c r="T943" t="s">
        <v>280</v>
      </c>
      <c r="U943" t="s">
        <v>158</v>
      </c>
      <c r="W943">
        <v>2007</v>
      </c>
      <c r="X943" s="1">
        <f>2025-טבלה2[[#This Row],[שנת יצור]]</f>
        <v>18</v>
      </c>
      <c r="Y943" s="39">
        <v>45630</v>
      </c>
      <c r="Z943" s="39">
        <v>45991</v>
      </c>
      <c r="AA943" t="s">
        <v>119</v>
      </c>
      <c r="AB943" t="s">
        <v>127</v>
      </c>
      <c r="AC943" s="1">
        <f>LEN(טבלה2[[#This Row],[מספר רכב]])</f>
        <v>7</v>
      </c>
      <c r="AD943" s="1" t="str">
        <f>RIGHT(טבלה2[[#This Row],[מספר רכב]],טבלה2[[#This Row],[ספרות בצדדים]])</f>
        <v>62</v>
      </c>
      <c r="AE943" s="1" t="str">
        <f>MID(טבלה2[[#This Row],[מספר רכב]],טבלה2[[#This Row],[ספרות בצדדים]]+1,טבלה2[[#This Row],[ספרות באמצע]])</f>
        <v>097</v>
      </c>
      <c r="AF943" s="1" t="str">
        <f>MID(טבלה2[[#This Row],[מספר רכב]],1,טבלה2[[#This Row],[ספרות בצדדים]])</f>
        <v>18</v>
      </c>
      <c r="AG943" s="1" t="str">
        <f>CONCATENATE(טבלה2[[#This Row],[חלק שמאלי]],"-",טבלה2[[#This Row],[אמצע]],"-",טבלה2[[#This Row],[חלק ימני]])</f>
        <v>18-097-62</v>
      </c>
      <c r="AH943">
        <f>IF(טבלה2[[#This Row],[מספר ספרות]]=7,3,2)</f>
        <v>3</v>
      </c>
      <c r="AI943">
        <f>IF(טבלה2[[#This Row],[מספר ספרות]]=7,2,3)</f>
        <v>2</v>
      </c>
    </row>
    <row r="944" spans="17:35" x14ac:dyDescent="0.25">
      <c r="Q944">
        <v>88947801</v>
      </c>
      <c r="R944">
        <v>603</v>
      </c>
      <c r="S944" t="s">
        <v>582</v>
      </c>
      <c r="T944" t="s">
        <v>721</v>
      </c>
      <c r="U944" t="s">
        <v>360</v>
      </c>
      <c r="V944">
        <v>6</v>
      </c>
      <c r="W944">
        <v>2020</v>
      </c>
      <c r="X944" s="1">
        <f>2025-טבלה2[[#This Row],[שנת יצור]]</f>
        <v>5</v>
      </c>
      <c r="Y944" s="39">
        <v>45483</v>
      </c>
      <c r="Z944" s="39">
        <v>45836</v>
      </c>
      <c r="AA944" t="s">
        <v>119</v>
      </c>
      <c r="AB944" t="s">
        <v>585</v>
      </c>
      <c r="AC944" s="1">
        <f>LEN(טבלה2[[#This Row],[מספר רכב]])</f>
        <v>8</v>
      </c>
      <c r="AD944" s="1" t="str">
        <f>RIGHT(טבלה2[[#This Row],[מספר רכב]],טבלה2[[#This Row],[ספרות בצדדים]])</f>
        <v>801</v>
      </c>
      <c r="AE944" s="1" t="str">
        <f>MID(טבלה2[[#This Row],[מספר רכב]],טבלה2[[#This Row],[ספרות בצדדים]]+1,טבלה2[[#This Row],[ספרות באמצע]])</f>
        <v>47</v>
      </c>
      <c r="AF944" s="1" t="str">
        <f>MID(טבלה2[[#This Row],[מספר רכב]],1,טבלה2[[#This Row],[ספרות בצדדים]])</f>
        <v>889</v>
      </c>
      <c r="AG944" s="1" t="str">
        <f>CONCATENATE(טבלה2[[#This Row],[חלק שמאלי]],"-",טבלה2[[#This Row],[אמצע]],"-",טבלה2[[#This Row],[חלק ימני]])</f>
        <v>889-47-801</v>
      </c>
      <c r="AH944">
        <f>IF(טבלה2[[#This Row],[מספר ספרות]]=7,3,2)</f>
        <v>2</v>
      </c>
      <c r="AI944">
        <f>IF(טבלה2[[#This Row],[מספר ספרות]]=7,2,3)</f>
        <v>3</v>
      </c>
    </row>
    <row r="945" spans="17:35" x14ac:dyDescent="0.25">
      <c r="Q945">
        <v>7957374</v>
      </c>
      <c r="R945">
        <v>281</v>
      </c>
      <c r="S945" t="s">
        <v>292</v>
      </c>
      <c r="T945" t="s">
        <v>293</v>
      </c>
      <c r="U945" t="s">
        <v>294</v>
      </c>
      <c r="V945">
        <v>15</v>
      </c>
      <c r="W945">
        <v>2011</v>
      </c>
      <c r="X945" s="1">
        <f>2025-טבלה2[[#This Row],[שנת יצור]]</f>
        <v>14</v>
      </c>
      <c r="Y945" s="39">
        <v>45482</v>
      </c>
      <c r="Z945" s="39">
        <v>45861</v>
      </c>
      <c r="AA945" t="s">
        <v>156</v>
      </c>
      <c r="AB945" t="s">
        <v>295</v>
      </c>
      <c r="AC945" s="1">
        <f>LEN(טבלה2[[#This Row],[מספר רכב]])</f>
        <v>7</v>
      </c>
      <c r="AD945" s="1" t="str">
        <f>RIGHT(טבלה2[[#This Row],[מספר רכב]],טבלה2[[#This Row],[ספרות בצדדים]])</f>
        <v>74</v>
      </c>
      <c r="AE945" s="1" t="str">
        <f>MID(טבלה2[[#This Row],[מספר רכב]],טבלה2[[#This Row],[ספרות בצדדים]]+1,טבלה2[[#This Row],[ספרות באמצע]])</f>
        <v>573</v>
      </c>
      <c r="AF945" s="1" t="str">
        <f>MID(טבלה2[[#This Row],[מספר רכב]],1,טבלה2[[#This Row],[ספרות בצדדים]])</f>
        <v>79</v>
      </c>
      <c r="AG945" s="1" t="str">
        <f>CONCATENATE(טבלה2[[#This Row],[חלק שמאלי]],"-",טבלה2[[#This Row],[אמצע]],"-",טבלה2[[#This Row],[חלק ימני]])</f>
        <v>79-573-74</v>
      </c>
      <c r="AH945">
        <f>IF(טבלה2[[#This Row],[מספר ספרות]]=7,3,2)</f>
        <v>3</v>
      </c>
      <c r="AI945">
        <f>IF(טבלה2[[#This Row],[מספר ספרות]]=7,2,3)</f>
        <v>2</v>
      </c>
    </row>
    <row r="946" spans="17:35" x14ac:dyDescent="0.25">
      <c r="Q946">
        <v>3739072</v>
      </c>
      <c r="R946">
        <v>961</v>
      </c>
      <c r="S946" t="s">
        <v>213</v>
      </c>
      <c r="T946" t="s">
        <v>214</v>
      </c>
      <c r="U946" t="s">
        <v>177</v>
      </c>
      <c r="V946">
        <v>15</v>
      </c>
      <c r="W946">
        <v>2010</v>
      </c>
      <c r="X946" s="1">
        <f>2025-טבלה2[[#This Row],[שנת יצור]]</f>
        <v>15</v>
      </c>
      <c r="Y946" s="39">
        <v>45465</v>
      </c>
      <c r="Z946" s="39">
        <v>45835</v>
      </c>
      <c r="AA946" t="s">
        <v>119</v>
      </c>
      <c r="AB946" t="s">
        <v>323</v>
      </c>
      <c r="AC946" s="1">
        <f>LEN(טבלה2[[#This Row],[מספר רכב]])</f>
        <v>7</v>
      </c>
      <c r="AD946" s="1" t="str">
        <f>RIGHT(טבלה2[[#This Row],[מספר רכב]],טבלה2[[#This Row],[ספרות בצדדים]])</f>
        <v>72</v>
      </c>
      <c r="AE946" s="1" t="str">
        <f>MID(טבלה2[[#This Row],[מספר רכב]],טבלה2[[#This Row],[ספרות בצדדים]]+1,טבלה2[[#This Row],[ספרות באמצע]])</f>
        <v>390</v>
      </c>
      <c r="AF946" s="1" t="str">
        <f>MID(טבלה2[[#This Row],[מספר רכב]],1,טבלה2[[#This Row],[ספרות בצדדים]])</f>
        <v>37</v>
      </c>
      <c r="AG946" s="1" t="str">
        <f>CONCATENATE(טבלה2[[#This Row],[חלק שמאלי]],"-",טבלה2[[#This Row],[אמצע]],"-",טבלה2[[#This Row],[חלק ימני]])</f>
        <v>37-390-72</v>
      </c>
      <c r="AH946">
        <f>IF(טבלה2[[#This Row],[מספר ספרות]]=7,3,2)</f>
        <v>3</v>
      </c>
      <c r="AI946">
        <f>IF(טבלה2[[#This Row],[מספר ספרות]]=7,2,3)</f>
        <v>2</v>
      </c>
    </row>
    <row r="947" spans="17:35" x14ac:dyDescent="0.25">
      <c r="Q947">
        <v>7464763</v>
      </c>
      <c r="R947">
        <v>413</v>
      </c>
      <c r="S947" t="s">
        <v>123</v>
      </c>
      <c r="T947" t="s">
        <v>180</v>
      </c>
      <c r="U947" t="s">
        <v>125</v>
      </c>
      <c r="V947">
        <v>15</v>
      </c>
      <c r="W947">
        <v>2008</v>
      </c>
      <c r="X947" s="1">
        <f>2025-טבלה2[[#This Row],[שנת יצור]]</f>
        <v>17</v>
      </c>
      <c r="Y947" s="39">
        <v>45103</v>
      </c>
      <c r="Z947" s="39">
        <v>45463</v>
      </c>
      <c r="AA947" t="s">
        <v>133</v>
      </c>
      <c r="AB947" t="s">
        <v>127</v>
      </c>
      <c r="AC947" s="1">
        <f>LEN(טבלה2[[#This Row],[מספר רכב]])</f>
        <v>7</v>
      </c>
      <c r="AD947" s="1" t="str">
        <f>RIGHT(טבלה2[[#This Row],[מספר רכב]],טבלה2[[#This Row],[ספרות בצדדים]])</f>
        <v>63</v>
      </c>
      <c r="AE947" s="1" t="str">
        <f>MID(טבלה2[[#This Row],[מספר רכב]],טבלה2[[#This Row],[ספרות בצדדים]]+1,טבלה2[[#This Row],[ספרות באמצע]])</f>
        <v>647</v>
      </c>
      <c r="AF947" s="1" t="str">
        <f>MID(טבלה2[[#This Row],[מספר רכב]],1,טבלה2[[#This Row],[ספרות בצדדים]])</f>
        <v>74</v>
      </c>
      <c r="AG947" s="1" t="str">
        <f>CONCATENATE(טבלה2[[#This Row],[חלק שמאלי]],"-",טבלה2[[#This Row],[אמצע]],"-",טבלה2[[#This Row],[חלק ימני]])</f>
        <v>74-647-63</v>
      </c>
      <c r="AH947">
        <f>IF(טבלה2[[#This Row],[מספר ספרות]]=7,3,2)</f>
        <v>3</v>
      </c>
      <c r="AI947">
        <f>IF(טבלה2[[#This Row],[מספר ספרות]]=7,2,3)</f>
        <v>2</v>
      </c>
    </row>
    <row r="948" spans="17:35" x14ac:dyDescent="0.25">
      <c r="Q948">
        <v>1359261</v>
      </c>
      <c r="R948">
        <v>751</v>
      </c>
      <c r="S948" t="s">
        <v>231</v>
      </c>
      <c r="T948" t="s">
        <v>696</v>
      </c>
      <c r="U948" t="s">
        <v>201</v>
      </c>
      <c r="W948">
        <v>2007</v>
      </c>
      <c r="X948" s="1">
        <f>2025-טבלה2[[#This Row],[שנת יצור]]</f>
        <v>18</v>
      </c>
      <c r="Y948" s="39">
        <v>45182</v>
      </c>
      <c r="Z948" s="39">
        <v>45505</v>
      </c>
      <c r="AA948" t="s">
        <v>133</v>
      </c>
      <c r="AB948" t="s">
        <v>300</v>
      </c>
      <c r="AC948" s="1">
        <f>LEN(טבלה2[[#This Row],[מספר רכב]])</f>
        <v>7</v>
      </c>
      <c r="AD948" s="1" t="str">
        <f>RIGHT(טבלה2[[#This Row],[מספר רכב]],טבלה2[[#This Row],[ספרות בצדדים]])</f>
        <v>61</v>
      </c>
      <c r="AE948" s="1" t="str">
        <f>MID(טבלה2[[#This Row],[מספר רכב]],טבלה2[[#This Row],[ספרות בצדדים]]+1,טבלה2[[#This Row],[ספרות באמצע]])</f>
        <v>592</v>
      </c>
      <c r="AF948" s="1" t="str">
        <f>MID(טבלה2[[#This Row],[מספר רכב]],1,טבלה2[[#This Row],[ספרות בצדדים]])</f>
        <v>13</v>
      </c>
      <c r="AG948" s="1" t="str">
        <f>CONCATENATE(טבלה2[[#This Row],[חלק שמאלי]],"-",טבלה2[[#This Row],[אמצע]],"-",טבלה2[[#This Row],[חלק ימני]])</f>
        <v>13-592-61</v>
      </c>
      <c r="AH948">
        <f>IF(טבלה2[[#This Row],[מספר ספרות]]=7,3,2)</f>
        <v>3</v>
      </c>
      <c r="AI948">
        <f>IF(טבלה2[[#This Row],[מספר ספרות]]=7,2,3)</f>
        <v>2</v>
      </c>
    </row>
    <row r="949" spans="17:35" x14ac:dyDescent="0.25">
      <c r="Q949">
        <v>8213727</v>
      </c>
      <c r="R949">
        <v>413</v>
      </c>
      <c r="S949" t="s">
        <v>123</v>
      </c>
      <c r="T949" t="s">
        <v>722</v>
      </c>
      <c r="W949">
        <v>1998</v>
      </c>
      <c r="X949" s="1">
        <f>2025-טבלה2[[#This Row],[שנת יצור]]</f>
        <v>27</v>
      </c>
      <c r="Y949" s="39">
        <v>45803</v>
      </c>
      <c r="Z949" s="39">
        <v>45988</v>
      </c>
      <c r="AA949" t="s">
        <v>119</v>
      </c>
      <c r="AB949" t="s">
        <v>723</v>
      </c>
      <c r="AC949" s="1">
        <f>LEN(טבלה2[[#This Row],[מספר רכב]])</f>
        <v>7</v>
      </c>
      <c r="AD949" s="1" t="str">
        <f>RIGHT(טבלה2[[#This Row],[מספר רכב]],טבלה2[[#This Row],[ספרות בצדדים]])</f>
        <v>27</v>
      </c>
      <c r="AE949" s="1" t="str">
        <f>MID(טבלה2[[#This Row],[מספר רכב]],טבלה2[[#This Row],[ספרות בצדדים]]+1,טבלה2[[#This Row],[ספרות באמצע]])</f>
        <v>137</v>
      </c>
      <c r="AF949" s="1" t="str">
        <f>MID(טבלה2[[#This Row],[מספר רכב]],1,טבלה2[[#This Row],[ספרות בצדדים]])</f>
        <v>82</v>
      </c>
      <c r="AG949" s="1" t="str">
        <f>CONCATENATE(טבלה2[[#This Row],[חלק שמאלי]],"-",טבלה2[[#This Row],[אמצע]],"-",טבלה2[[#This Row],[חלק ימני]])</f>
        <v>82-137-27</v>
      </c>
      <c r="AH949">
        <f>IF(טבלה2[[#This Row],[מספר ספרות]]=7,3,2)</f>
        <v>3</v>
      </c>
      <c r="AI949">
        <f>IF(טבלה2[[#This Row],[מספר ספרות]]=7,2,3)</f>
        <v>2</v>
      </c>
    </row>
    <row r="950" spans="17:35" x14ac:dyDescent="0.25">
      <c r="Q950">
        <v>41374201</v>
      </c>
      <c r="R950">
        <v>885</v>
      </c>
      <c r="S950" t="s">
        <v>239</v>
      </c>
      <c r="T950" t="s">
        <v>363</v>
      </c>
      <c r="U950" t="s">
        <v>410</v>
      </c>
      <c r="V950">
        <v>14</v>
      </c>
      <c r="W950">
        <v>2018</v>
      </c>
      <c r="X950" s="1">
        <f>2025-טבלה2[[#This Row],[שנת יצור]]</f>
        <v>7</v>
      </c>
      <c r="Y950" s="39">
        <v>45487</v>
      </c>
      <c r="Z950" s="39">
        <v>45855</v>
      </c>
      <c r="AA950" t="s">
        <v>116</v>
      </c>
      <c r="AB950" t="s">
        <v>364</v>
      </c>
      <c r="AC950" s="1">
        <f>LEN(טבלה2[[#This Row],[מספר רכב]])</f>
        <v>8</v>
      </c>
      <c r="AD950" s="1" t="str">
        <f>RIGHT(טבלה2[[#This Row],[מספר רכב]],טבלה2[[#This Row],[ספרות בצדדים]])</f>
        <v>201</v>
      </c>
      <c r="AE950" s="1" t="str">
        <f>MID(טבלה2[[#This Row],[מספר רכב]],טבלה2[[#This Row],[ספרות בצדדים]]+1,טבלה2[[#This Row],[ספרות באמצע]])</f>
        <v>74</v>
      </c>
      <c r="AF950" s="1" t="str">
        <f>MID(טבלה2[[#This Row],[מספר רכב]],1,טבלה2[[#This Row],[ספרות בצדדים]])</f>
        <v>413</v>
      </c>
      <c r="AG950" s="1" t="str">
        <f>CONCATENATE(טבלה2[[#This Row],[חלק שמאלי]],"-",טבלה2[[#This Row],[אמצע]],"-",טבלה2[[#This Row],[חלק ימני]])</f>
        <v>413-74-201</v>
      </c>
      <c r="AH950">
        <f>IF(טבלה2[[#This Row],[מספר ספרות]]=7,3,2)</f>
        <v>2</v>
      </c>
      <c r="AI950">
        <f>IF(טבלה2[[#This Row],[מספר ספרות]]=7,2,3)</f>
        <v>3</v>
      </c>
    </row>
    <row r="951" spans="17:35" x14ac:dyDescent="0.25">
      <c r="Q951">
        <v>2181466</v>
      </c>
      <c r="R951">
        <v>481</v>
      </c>
      <c r="S951" t="s">
        <v>165</v>
      </c>
      <c r="T951" t="s">
        <v>166</v>
      </c>
      <c r="U951" t="s">
        <v>194</v>
      </c>
      <c r="W951">
        <v>2008</v>
      </c>
      <c r="X951" s="1">
        <f>2025-טבלה2[[#This Row],[שנת יצור]]</f>
        <v>17</v>
      </c>
      <c r="Y951" s="39">
        <v>45697</v>
      </c>
      <c r="Z951" s="39">
        <v>46052</v>
      </c>
      <c r="AA951" t="s">
        <v>118</v>
      </c>
      <c r="AB951" t="s">
        <v>168</v>
      </c>
      <c r="AC951" s="1">
        <f>LEN(טבלה2[[#This Row],[מספר רכב]])</f>
        <v>7</v>
      </c>
      <c r="AD951" s="1" t="str">
        <f>RIGHT(טבלה2[[#This Row],[מספר רכב]],טבלה2[[#This Row],[ספרות בצדדים]])</f>
        <v>66</v>
      </c>
      <c r="AE951" s="1" t="str">
        <f>MID(טבלה2[[#This Row],[מספר רכב]],טבלה2[[#This Row],[ספרות בצדדים]]+1,טבלה2[[#This Row],[ספרות באמצע]])</f>
        <v>814</v>
      </c>
      <c r="AF951" s="1" t="str">
        <f>MID(טבלה2[[#This Row],[מספר רכב]],1,טבלה2[[#This Row],[ספרות בצדדים]])</f>
        <v>21</v>
      </c>
      <c r="AG951" s="1" t="str">
        <f>CONCATENATE(טבלה2[[#This Row],[חלק שמאלי]],"-",טבלה2[[#This Row],[אמצע]],"-",טבלה2[[#This Row],[חלק ימני]])</f>
        <v>21-814-66</v>
      </c>
      <c r="AH951">
        <f>IF(טבלה2[[#This Row],[מספר ספרות]]=7,3,2)</f>
        <v>3</v>
      </c>
      <c r="AI951">
        <f>IF(טבלה2[[#This Row],[מספר ספרות]]=7,2,3)</f>
        <v>2</v>
      </c>
    </row>
    <row r="952" spans="17:35" x14ac:dyDescent="0.25">
      <c r="Q952">
        <v>52503501</v>
      </c>
      <c r="R952">
        <v>481</v>
      </c>
      <c r="S952" t="s">
        <v>165</v>
      </c>
      <c r="T952" t="s">
        <v>724</v>
      </c>
      <c r="U952" t="s">
        <v>278</v>
      </c>
      <c r="V952">
        <v>6</v>
      </c>
      <c r="W952">
        <v>2018</v>
      </c>
      <c r="X952" s="1">
        <f>2025-טבלה2[[#This Row],[שנת יצור]]</f>
        <v>7</v>
      </c>
      <c r="Y952" s="39">
        <v>45483</v>
      </c>
      <c r="Z952" s="39">
        <v>45861</v>
      </c>
      <c r="AA952" t="s">
        <v>119</v>
      </c>
      <c r="AB952" t="s">
        <v>650</v>
      </c>
      <c r="AC952" s="1">
        <f>LEN(טבלה2[[#This Row],[מספר רכב]])</f>
        <v>8</v>
      </c>
      <c r="AD952" s="1" t="str">
        <f>RIGHT(טבלה2[[#This Row],[מספר רכב]],טבלה2[[#This Row],[ספרות בצדדים]])</f>
        <v>501</v>
      </c>
      <c r="AE952" s="1" t="str">
        <f>MID(טבלה2[[#This Row],[מספר רכב]],טבלה2[[#This Row],[ספרות בצדדים]]+1,טבלה2[[#This Row],[ספרות באמצע]])</f>
        <v>03</v>
      </c>
      <c r="AF952" s="1" t="str">
        <f>MID(טבלה2[[#This Row],[מספר רכב]],1,טבלה2[[#This Row],[ספרות בצדדים]])</f>
        <v>525</v>
      </c>
      <c r="AG952" s="1" t="str">
        <f>CONCATENATE(טבלה2[[#This Row],[חלק שמאלי]],"-",טבלה2[[#This Row],[אמצע]],"-",טבלה2[[#This Row],[חלק ימני]])</f>
        <v>525-03-501</v>
      </c>
      <c r="AH952">
        <f>IF(טבלה2[[#This Row],[מספר ספרות]]=7,3,2)</f>
        <v>2</v>
      </c>
      <c r="AI952">
        <f>IF(טבלה2[[#This Row],[מספר ספרות]]=7,2,3)</f>
        <v>3</v>
      </c>
    </row>
    <row r="953" spans="17:35" x14ac:dyDescent="0.25">
      <c r="Q953">
        <v>1136550</v>
      </c>
      <c r="R953">
        <v>839</v>
      </c>
      <c r="S953" t="s">
        <v>244</v>
      </c>
      <c r="T953" t="s">
        <v>245</v>
      </c>
      <c r="U953" t="s">
        <v>125</v>
      </c>
      <c r="W953">
        <v>2003</v>
      </c>
      <c r="X953" s="1">
        <f>2025-טבלה2[[#This Row],[שנת יצור]]</f>
        <v>22</v>
      </c>
      <c r="Y953" s="39">
        <v>45803</v>
      </c>
      <c r="Z953" s="39">
        <v>45982</v>
      </c>
      <c r="AA953" t="s">
        <v>133</v>
      </c>
      <c r="AB953" t="s">
        <v>127</v>
      </c>
      <c r="AC953" s="1">
        <f>LEN(טבלה2[[#This Row],[מספר רכב]])</f>
        <v>7</v>
      </c>
      <c r="AD953" s="1" t="str">
        <f>RIGHT(טבלה2[[#This Row],[מספר רכב]],טבלה2[[#This Row],[ספרות בצדדים]])</f>
        <v>50</v>
      </c>
      <c r="AE953" s="1" t="str">
        <f>MID(טבלה2[[#This Row],[מספר רכב]],טבלה2[[#This Row],[ספרות בצדדים]]+1,טבלה2[[#This Row],[ספרות באמצע]])</f>
        <v>365</v>
      </c>
      <c r="AF953" s="1" t="str">
        <f>MID(טבלה2[[#This Row],[מספר רכב]],1,טבלה2[[#This Row],[ספרות בצדדים]])</f>
        <v>11</v>
      </c>
      <c r="AG953" s="1" t="str">
        <f>CONCATENATE(טבלה2[[#This Row],[חלק שמאלי]],"-",טבלה2[[#This Row],[אמצע]],"-",טבלה2[[#This Row],[חלק ימני]])</f>
        <v>11-365-50</v>
      </c>
      <c r="AH953">
        <f>IF(טבלה2[[#This Row],[מספר ספרות]]=7,3,2)</f>
        <v>3</v>
      </c>
      <c r="AI953">
        <f>IF(טבלה2[[#This Row],[מספר ספרות]]=7,2,3)</f>
        <v>2</v>
      </c>
    </row>
    <row r="954" spans="17:35" x14ac:dyDescent="0.25">
      <c r="Q954">
        <v>7288935</v>
      </c>
      <c r="R954">
        <v>588</v>
      </c>
      <c r="S954" t="s">
        <v>111</v>
      </c>
      <c r="T954" t="s">
        <v>135</v>
      </c>
      <c r="U954" t="s">
        <v>136</v>
      </c>
      <c r="W954">
        <v>2002</v>
      </c>
      <c r="X954" s="1">
        <f>2025-טבלה2[[#This Row],[שנת יצור]]</f>
        <v>23</v>
      </c>
      <c r="Y954" s="39">
        <v>45783</v>
      </c>
      <c r="Z954" s="39">
        <v>45959</v>
      </c>
      <c r="AA954" t="s">
        <v>119</v>
      </c>
      <c r="AB954" t="s">
        <v>137</v>
      </c>
      <c r="AC954" s="1">
        <f>LEN(טבלה2[[#This Row],[מספר רכב]])</f>
        <v>7</v>
      </c>
      <c r="AD954" s="1" t="str">
        <f>RIGHT(טבלה2[[#This Row],[מספר רכב]],טבלה2[[#This Row],[ספרות בצדדים]])</f>
        <v>35</v>
      </c>
      <c r="AE954" s="1" t="str">
        <f>MID(טבלה2[[#This Row],[מספר רכב]],טבלה2[[#This Row],[ספרות בצדדים]]+1,טבלה2[[#This Row],[ספרות באמצע]])</f>
        <v>889</v>
      </c>
      <c r="AF954" s="1" t="str">
        <f>MID(טבלה2[[#This Row],[מספר רכב]],1,טבלה2[[#This Row],[ספרות בצדדים]])</f>
        <v>72</v>
      </c>
      <c r="AG954" s="1" t="str">
        <f>CONCATENATE(טבלה2[[#This Row],[חלק שמאלי]],"-",טבלה2[[#This Row],[אמצע]],"-",טבלה2[[#This Row],[חלק ימני]])</f>
        <v>72-889-35</v>
      </c>
      <c r="AH954">
        <f>IF(טבלה2[[#This Row],[מספר ספרות]]=7,3,2)</f>
        <v>3</v>
      </c>
      <c r="AI954">
        <f>IF(טבלה2[[#This Row],[מספר ספרות]]=7,2,3)</f>
        <v>2</v>
      </c>
    </row>
    <row r="955" spans="17:35" x14ac:dyDescent="0.25">
      <c r="Q955">
        <v>9153650</v>
      </c>
      <c r="R955">
        <v>588</v>
      </c>
      <c r="S955" t="s">
        <v>111</v>
      </c>
      <c r="T955" t="s">
        <v>135</v>
      </c>
      <c r="U955" t="s">
        <v>136</v>
      </c>
      <c r="W955">
        <v>2003</v>
      </c>
      <c r="X955" s="1">
        <f>2025-טבלה2[[#This Row],[שנת יצור]]</f>
        <v>22</v>
      </c>
      <c r="Y955" s="39">
        <v>45803</v>
      </c>
      <c r="Z955" s="39">
        <v>45972</v>
      </c>
      <c r="AA955" t="s">
        <v>119</v>
      </c>
      <c r="AB955" t="s">
        <v>137</v>
      </c>
      <c r="AC955" s="1">
        <f>LEN(טבלה2[[#This Row],[מספר רכב]])</f>
        <v>7</v>
      </c>
      <c r="AD955" s="1" t="str">
        <f>RIGHT(טבלה2[[#This Row],[מספר רכב]],טבלה2[[#This Row],[ספרות בצדדים]])</f>
        <v>50</v>
      </c>
      <c r="AE955" s="1" t="str">
        <f>MID(טבלה2[[#This Row],[מספר רכב]],טבלה2[[#This Row],[ספרות בצדדים]]+1,טבלה2[[#This Row],[ספרות באמצע]])</f>
        <v>536</v>
      </c>
      <c r="AF955" s="1" t="str">
        <f>MID(טבלה2[[#This Row],[מספר רכב]],1,טבלה2[[#This Row],[ספרות בצדדים]])</f>
        <v>91</v>
      </c>
      <c r="AG955" s="1" t="str">
        <f>CONCATENATE(טבלה2[[#This Row],[חלק שמאלי]],"-",טבלה2[[#This Row],[אמצע]],"-",טבלה2[[#This Row],[חלק ימני]])</f>
        <v>91-536-50</v>
      </c>
      <c r="AH955">
        <f>IF(טבלה2[[#This Row],[מספר ספרות]]=7,3,2)</f>
        <v>3</v>
      </c>
      <c r="AI955">
        <f>IF(טבלה2[[#This Row],[מספר ספרות]]=7,2,3)</f>
        <v>2</v>
      </c>
    </row>
    <row r="956" spans="17:35" x14ac:dyDescent="0.25">
      <c r="Q956">
        <v>2623661</v>
      </c>
      <c r="R956">
        <v>413</v>
      </c>
      <c r="S956" t="s">
        <v>123</v>
      </c>
      <c r="T956" t="s">
        <v>179</v>
      </c>
      <c r="U956" t="s">
        <v>158</v>
      </c>
      <c r="W956">
        <v>2007</v>
      </c>
      <c r="X956" s="1">
        <f>2025-טבלה2[[#This Row],[שנת יצור]]</f>
        <v>18</v>
      </c>
      <c r="Y956" s="39">
        <v>45149</v>
      </c>
      <c r="Z956" s="39">
        <v>45461</v>
      </c>
      <c r="AA956" t="s">
        <v>119</v>
      </c>
      <c r="AB956" t="s">
        <v>127</v>
      </c>
      <c r="AC956" s="1">
        <f>LEN(טבלה2[[#This Row],[מספר רכב]])</f>
        <v>7</v>
      </c>
      <c r="AD956" s="1" t="str">
        <f>RIGHT(טבלה2[[#This Row],[מספר רכב]],טבלה2[[#This Row],[ספרות בצדדים]])</f>
        <v>61</v>
      </c>
      <c r="AE956" s="1" t="str">
        <f>MID(טבלה2[[#This Row],[מספר רכב]],טבלה2[[#This Row],[ספרות בצדדים]]+1,טבלה2[[#This Row],[ספרות באמצע]])</f>
        <v>236</v>
      </c>
      <c r="AF956" s="1" t="str">
        <f>MID(טבלה2[[#This Row],[מספר רכב]],1,טבלה2[[#This Row],[ספרות בצדדים]])</f>
        <v>26</v>
      </c>
      <c r="AG956" s="1" t="str">
        <f>CONCATENATE(טבלה2[[#This Row],[חלק שמאלי]],"-",טבלה2[[#This Row],[אמצע]],"-",טבלה2[[#This Row],[חלק ימני]])</f>
        <v>26-236-61</v>
      </c>
      <c r="AH956">
        <f>IF(טבלה2[[#This Row],[מספר ספרות]]=7,3,2)</f>
        <v>3</v>
      </c>
      <c r="AI956">
        <f>IF(טבלה2[[#This Row],[מספר ספרות]]=7,2,3)</f>
        <v>2</v>
      </c>
    </row>
    <row r="957" spans="17:35" x14ac:dyDescent="0.25">
      <c r="Q957">
        <v>87445901</v>
      </c>
      <c r="R957">
        <v>603</v>
      </c>
      <c r="S957" t="s">
        <v>582</v>
      </c>
      <c r="T957" t="s">
        <v>721</v>
      </c>
      <c r="U957" t="s">
        <v>360</v>
      </c>
      <c r="V957">
        <v>6</v>
      </c>
      <c r="W957">
        <v>2020</v>
      </c>
      <c r="X957" s="1">
        <f>2025-טבלה2[[#This Row],[שנת יצור]]</f>
        <v>5</v>
      </c>
      <c r="Y957" s="39">
        <v>45781</v>
      </c>
      <c r="Z957" s="39">
        <v>46152</v>
      </c>
      <c r="AA957" t="s">
        <v>119</v>
      </c>
      <c r="AB957" t="s">
        <v>585</v>
      </c>
      <c r="AC957" s="1">
        <f>LEN(טבלה2[[#This Row],[מספר רכב]])</f>
        <v>8</v>
      </c>
      <c r="AD957" s="1" t="str">
        <f>RIGHT(טבלה2[[#This Row],[מספר רכב]],טבלה2[[#This Row],[ספרות בצדדים]])</f>
        <v>901</v>
      </c>
      <c r="AE957" s="1" t="str">
        <f>MID(טבלה2[[#This Row],[מספר רכב]],טבלה2[[#This Row],[ספרות בצדדים]]+1,טבלה2[[#This Row],[ספרות באמצע]])</f>
        <v>45</v>
      </c>
      <c r="AF957" s="1" t="str">
        <f>MID(טבלה2[[#This Row],[מספר רכב]],1,טבלה2[[#This Row],[ספרות בצדדים]])</f>
        <v>874</v>
      </c>
      <c r="AG957" s="1" t="str">
        <f>CONCATENATE(טבלה2[[#This Row],[חלק שמאלי]],"-",טבלה2[[#This Row],[אמצע]],"-",טבלה2[[#This Row],[חלק ימני]])</f>
        <v>874-45-901</v>
      </c>
      <c r="AH957">
        <f>IF(טבלה2[[#This Row],[מספר ספרות]]=7,3,2)</f>
        <v>2</v>
      </c>
      <c r="AI957">
        <f>IF(טבלה2[[#This Row],[מספר ספרות]]=7,2,3)</f>
        <v>3</v>
      </c>
    </row>
    <row r="958" spans="17:35" x14ac:dyDescent="0.25">
      <c r="Q958">
        <v>1665666</v>
      </c>
      <c r="R958">
        <v>588</v>
      </c>
      <c r="S958" t="s">
        <v>111</v>
      </c>
      <c r="T958" t="s">
        <v>112</v>
      </c>
      <c r="U958" t="s">
        <v>113</v>
      </c>
      <c r="V958">
        <v>15</v>
      </c>
      <c r="W958">
        <v>2008</v>
      </c>
      <c r="X958" s="1">
        <f>2025-טבלה2[[#This Row],[שנת יצור]]</f>
        <v>17</v>
      </c>
      <c r="Y958" s="39">
        <v>45681</v>
      </c>
      <c r="Z958" s="39">
        <v>46043</v>
      </c>
      <c r="AA958" t="s">
        <v>120</v>
      </c>
      <c r="AB958" t="s">
        <v>117</v>
      </c>
      <c r="AC958" s="1">
        <f>LEN(טבלה2[[#This Row],[מספר רכב]])</f>
        <v>7</v>
      </c>
      <c r="AD958" s="1" t="str">
        <f>RIGHT(טבלה2[[#This Row],[מספר רכב]],טבלה2[[#This Row],[ספרות בצדדים]])</f>
        <v>66</v>
      </c>
      <c r="AE958" s="1" t="str">
        <f>MID(טבלה2[[#This Row],[מספר רכב]],טבלה2[[#This Row],[ספרות בצדדים]]+1,טבלה2[[#This Row],[ספרות באמצע]])</f>
        <v>656</v>
      </c>
      <c r="AF958" s="1" t="str">
        <f>MID(טבלה2[[#This Row],[מספר רכב]],1,טבלה2[[#This Row],[ספרות בצדדים]])</f>
        <v>16</v>
      </c>
      <c r="AG958" s="1" t="str">
        <f>CONCATENATE(טבלה2[[#This Row],[חלק שמאלי]],"-",טבלה2[[#This Row],[אמצע]],"-",טבלה2[[#This Row],[חלק ימני]])</f>
        <v>16-656-66</v>
      </c>
      <c r="AH958">
        <f>IF(טבלה2[[#This Row],[מספר ספרות]]=7,3,2)</f>
        <v>3</v>
      </c>
      <c r="AI958">
        <f>IF(טבלה2[[#This Row],[מספר ספרות]]=7,2,3)</f>
        <v>2</v>
      </c>
    </row>
    <row r="959" spans="17:35" x14ac:dyDescent="0.25">
      <c r="Q959">
        <v>4512964</v>
      </c>
      <c r="R959">
        <v>413</v>
      </c>
      <c r="S959" t="s">
        <v>123</v>
      </c>
      <c r="T959" t="s">
        <v>180</v>
      </c>
      <c r="U959" t="s">
        <v>125</v>
      </c>
      <c r="V959">
        <v>15</v>
      </c>
      <c r="W959">
        <v>2008</v>
      </c>
      <c r="X959" s="1">
        <f>2025-טבלה2[[#This Row],[שנת יצור]]</f>
        <v>17</v>
      </c>
      <c r="Y959" s="39">
        <v>45239</v>
      </c>
      <c r="Z959" s="39">
        <v>45596</v>
      </c>
      <c r="AA959" t="s">
        <v>133</v>
      </c>
      <c r="AB959" t="s">
        <v>127</v>
      </c>
      <c r="AC959" s="1">
        <f>LEN(טבלה2[[#This Row],[מספר רכב]])</f>
        <v>7</v>
      </c>
      <c r="AD959" s="1" t="str">
        <f>RIGHT(טבלה2[[#This Row],[מספר רכב]],טבלה2[[#This Row],[ספרות בצדדים]])</f>
        <v>64</v>
      </c>
      <c r="AE959" s="1" t="str">
        <f>MID(טבלה2[[#This Row],[מספר רכב]],טבלה2[[#This Row],[ספרות בצדדים]]+1,טבלה2[[#This Row],[ספרות באמצע]])</f>
        <v>129</v>
      </c>
      <c r="AF959" s="1" t="str">
        <f>MID(טבלה2[[#This Row],[מספר רכב]],1,טבלה2[[#This Row],[ספרות בצדדים]])</f>
        <v>45</v>
      </c>
      <c r="AG959" s="1" t="str">
        <f>CONCATENATE(טבלה2[[#This Row],[חלק שמאלי]],"-",טבלה2[[#This Row],[אמצע]],"-",טבלה2[[#This Row],[חלק ימני]])</f>
        <v>45-129-64</v>
      </c>
      <c r="AH959">
        <f>IF(טבלה2[[#This Row],[מספר ספרות]]=7,3,2)</f>
        <v>3</v>
      </c>
      <c r="AI959">
        <f>IF(טבלה2[[#This Row],[מספר ספרות]]=7,2,3)</f>
        <v>2</v>
      </c>
    </row>
    <row r="960" spans="17:35" x14ac:dyDescent="0.25">
      <c r="Q960">
        <v>2397961</v>
      </c>
      <c r="R960">
        <v>413</v>
      </c>
      <c r="S960" t="s">
        <v>123</v>
      </c>
      <c r="T960" t="s">
        <v>179</v>
      </c>
      <c r="U960" t="s">
        <v>158</v>
      </c>
      <c r="W960">
        <v>2007</v>
      </c>
      <c r="X960" s="1">
        <f>2025-טבלה2[[#This Row],[שנת יצור]]</f>
        <v>18</v>
      </c>
      <c r="Y960" s="39">
        <v>45803</v>
      </c>
      <c r="Z960" s="39">
        <v>46162</v>
      </c>
      <c r="AA960" t="s">
        <v>133</v>
      </c>
      <c r="AB960" t="s">
        <v>127</v>
      </c>
      <c r="AC960" s="1">
        <f>LEN(טבלה2[[#This Row],[מספר רכב]])</f>
        <v>7</v>
      </c>
      <c r="AD960" s="1" t="str">
        <f>RIGHT(טבלה2[[#This Row],[מספר רכב]],טבלה2[[#This Row],[ספרות בצדדים]])</f>
        <v>61</v>
      </c>
      <c r="AE960" s="1" t="str">
        <f>MID(טבלה2[[#This Row],[מספר רכב]],טבלה2[[#This Row],[ספרות בצדדים]]+1,טבלה2[[#This Row],[ספרות באמצע]])</f>
        <v>979</v>
      </c>
      <c r="AF960" s="1" t="str">
        <f>MID(טבלה2[[#This Row],[מספר רכב]],1,טבלה2[[#This Row],[ספרות בצדדים]])</f>
        <v>23</v>
      </c>
      <c r="AG960" s="1" t="str">
        <f>CONCATENATE(טבלה2[[#This Row],[חלק שמאלי]],"-",טבלה2[[#This Row],[אמצע]],"-",טבלה2[[#This Row],[חלק ימני]])</f>
        <v>23-979-61</v>
      </c>
      <c r="AH960">
        <f>IF(טבלה2[[#This Row],[מספר ספרות]]=7,3,2)</f>
        <v>3</v>
      </c>
      <c r="AI960">
        <f>IF(טבלה2[[#This Row],[מספר ספרות]]=7,2,3)</f>
        <v>2</v>
      </c>
    </row>
    <row r="961" spans="17:35" x14ac:dyDescent="0.25">
      <c r="Q961">
        <v>6119967</v>
      </c>
      <c r="R961">
        <v>650</v>
      </c>
      <c r="S961" t="s">
        <v>436</v>
      </c>
      <c r="T961" t="s">
        <v>725</v>
      </c>
      <c r="U961" t="s">
        <v>366</v>
      </c>
      <c r="V961">
        <v>15</v>
      </c>
      <c r="W961">
        <v>2009</v>
      </c>
      <c r="X961" s="1">
        <f>2025-טבלה2[[#This Row],[שנת יצור]]</f>
        <v>16</v>
      </c>
      <c r="Y961" s="39">
        <v>45265</v>
      </c>
      <c r="Z961" s="39">
        <v>45634</v>
      </c>
      <c r="AA961" t="s">
        <v>453</v>
      </c>
      <c r="AB961" t="s">
        <v>687</v>
      </c>
      <c r="AC961" s="1">
        <f>LEN(טבלה2[[#This Row],[מספר רכב]])</f>
        <v>7</v>
      </c>
      <c r="AD961" s="1" t="str">
        <f>RIGHT(טבלה2[[#This Row],[מספר רכב]],טבלה2[[#This Row],[ספרות בצדדים]])</f>
        <v>67</v>
      </c>
      <c r="AE961" s="1" t="str">
        <f>MID(טבלה2[[#This Row],[מספר רכב]],טבלה2[[#This Row],[ספרות בצדדים]]+1,טבלה2[[#This Row],[ספרות באמצע]])</f>
        <v>199</v>
      </c>
      <c r="AF961" s="1" t="str">
        <f>MID(טבלה2[[#This Row],[מספר רכב]],1,טבלה2[[#This Row],[ספרות בצדדים]])</f>
        <v>61</v>
      </c>
      <c r="AG961" s="1" t="str">
        <f>CONCATENATE(טבלה2[[#This Row],[חלק שמאלי]],"-",טבלה2[[#This Row],[אמצע]],"-",טבלה2[[#This Row],[חלק ימני]])</f>
        <v>61-199-67</v>
      </c>
      <c r="AH961">
        <f>IF(טבלה2[[#This Row],[מספר ספרות]]=7,3,2)</f>
        <v>3</v>
      </c>
      <c r="AI961">
        <f>IF(טבלה2[[#This Row],[מספר ספרות]]=7,2,3)</f>
        <v>2</v>
      </c>
    </row>
    <row r="962" spans="17:35" x14ac:dyDescent="0.25">
      <c r="Q962">
        <v>2777523</v>
      </c>
      <c r="R962">
        <v>650</v>
      </c>
      <c r="S962" t="s">
        <v>436</v>
      </c>
      <c r="T962" t="s">
        <v>639</v>
      </c>
      <c r="U962" t="s">
        <v>136</v>
      </c>
      <c r="W962">
        <v>2002</v>
      </c>
      <c r="X962" s="1">
        <f>2025-טבלה2[[#This Row],[שנת יצור]]</f>
        <v>23</v>
      </c>
      <c r="Y962" s="39">
        <v>45526</v>
      </c>
      <c r="Z962" s="39">
        <v>45706</v>
      </c>
      <c r="AA962" t="s">
        <v>116</v>
      </c>
      <c r="AB962" t="s">
        <v>455</v>
      </c>
      <c r="AC962" s="1">
        <f>LEN(טבלה2[[#This Row],[מספר רכב]])</f>
        <v>7</v>
      </c>
      <c r="AD962" s="1" t="str">
        <f>RIGHT(טבלה2[[#This Row],[מספר רכב]],טבלה2[[#This Row],[ספרות בצדדים]])</f>
        <v>23</v>
      </c>
      <c r="AE962" s="1" t="str">
        <f>MID(טבלה2[[#This Row],[מספר רכב]],טבלה2[[#This Row],[ספרות בצדדים]]+1,טבלה2[[#This Row],[ספרות באמצע]])</f>
        <v>775</v>
      </c>
      <c r="AF962" s="1" t="str">
        <f>MID(טבלה2[[#This Row],[מספר רכב]],1,טבלה2[[#This Row],[ספרות בצדדים]])</f>
        <v>27</v>
      </c>
      <c r="AG962" s="1" t="str">
        <f>CONCATENATE(טבלה2[[#This Row],[חלק שמאלי]],"-",טבלה2[[#This Row],[אמצע]],"-",טבלה2[[#This Row],[חלק ימני]])</f>
        <v>27-775-23</v>
      </c>
      <c r="AH962">
        <f>IF(טבלה2[[#This Row],[מספר ספרות]]=7,3,2)</f>
        <v>3</v>
      </c>
      <c r="AI962">
        <f>IF(טבלה2[[#This Row],[מספר ספרות]]=7,2,3)</f>
        <v>2</v>
      </c>
    </row>
    <row r="963" spans="17:35" x14ac:dyDescent="0.25">
      <c r="Q963">
        <v>7694163</v>
      </c>
      <c r="R963">
        <v>413</v>
      </c>
      <c r="S963" t="s">
        <v>123</v>
      </c>
      <c r="T963" t="s">
        <v>159</v>
      </c>
      <c r="U963" t="s">
        <v>158</v>
      </c>
      <c r="V963">
        <v>15</v>
      </c>
      <c r="W963">
        <v>2008</v>
      </c>
      <c r="X963" s="1">
        <f>2025-טבלה2[[#This Row],[שנת יצור]]</f>
        <v>17</v>
      </c>
      <c r="Y963" s="39">
        <v>45585</v>
      </c>
      <c r="Z963" s="39">
        <v>45852</v>
      </c>
      <c r="AA963" t="s">
        <v>133</v>
      </c>
      <c r="AB963" t="s">
        <v>127</v>
      </c>
      <c r="AC963" s="1">
        <f>LEN(טבלה2[[#This Row],[מספר רכב]])</f>
        <v>7</v>
      </c>
      <c r="AD963" s="1" t="str">
        <f>RIGHT(טבלה2[[#This Row],[מספר רכב]],טבלה2[[#This Row],[ספרות בצדדים]])</f>
        <v>63</v>
      </c>
      <c r="AE963" s="1" t="str">
        <f>MID(טבלה2[[#This Row],[מספר רכב]],טבלה2[[#This Row],[ספרות בצדדים]]+1,טבלה2[[#This Row],[ספרות באמצע]])</f>
        <v>941</v>
      </c>
      <c r="AF963" s="1" t="str">
        <f>MID(טבלה2[[#This Row],[מספר רכב]],1,טבלה2[[#This Row],[ספרות בצדדים]])</f>
        <v>76</v>
      </c>
      <c r="AG963" s="1" t="str">
        <f>CONCATENATE(טבלה2[[#This Row],[חלק שמאלי]],"-",טבלה2[[#This Row],[אמצע]],"-",טבלה2[[#This Row],[חלק ימני]])</f>
        <v>76-941-63</v>
      </c>
      <c r="AH963">
        <f>IF(טבלה2[[#This Row],[מספר ספרות]]=7,3,2)</f>
        <v>3</v>
      </c>
      <c r="AI963">
        <f>IF(טבלה2[[#This Row],[מספר ספרות]]=7,2,3)</f>
        <v>2</v>
      </c>
    </row>
    <row r="964" spans="17:35" x14ac:dyDescent="0.25">
      <c r="Q964">
        <v>3105065</v>
      </c>
      <c r="R964">
        <v>845</v>
      </c>
      <c r="S964" t="s">
        <v>226</v>
      </c>
      <c r="T964" t="s">
        <v>247</v>
      </c>
      <c r="U964" t="s">
        <v>183</v>
      </c>
      <c r="W964">
        <v>2008</v>
      </c>
      <c r="X964" s="1">
        <f>2025-טבלה2[[#This Row],[שנת יצור]]</f>
        <v>17</v>
      </c>
      <c r="Y964" s="39">
        <v>45264</v>
      </c>
      <c r="Z964" s="39">
        <v>45655</v>
      </c>
      <c r="AA964" t="s">
        <v>119</v>
      </c>
      <c r="AB964" t="s">
        <v>230</v>
      </c>
      <c r="AC964" s="1">
        <f>LEN(טבלה2[[#This Row],[מספר רכב]])</f>
        <v>7</v>
      </c>
      <c r="AD964" s="1" t="str">
        <f>RIGHT(טבלה2[[#This Row],[מספר רכב]],טבלה2[[#This Row],[ספרות בצדדים]])</f>
        <v>65</v>
      </c>
      <c r="AE964" s="1" t="str">
        <f>MID(טבלה2[[#This Row],[מספר רכב]],טבלה2[[#This Row],[ספרות בצדדים]]+1,טבלה2[[#This Row],[ספרות באמצע]])</f>
        <v>050</v>
      </c>
      <c r="AF964" s="1" t="str">
        <f>MID(טבלה2[[#This Row],[מספר רכב]],1,טבלה2[[#This Row],[ספרות בצדדים]])</f>
        <v>31</v>
      </c>
      <c r="AG964" s="1" t="str">
        <f>CONCATENATE(טבלה2[[#This Row],[חלק שמאלי]],"-",טבלה2[[#This Row],[אמצע]],"-",טבלה2[[#This Row],[חלק ימני]])</f>
        <v>31-050-65</v>
      </c>
      <c r="AH964">
        <f>IF(טבלה2[[#This Row],[מספר ספרות]]=7,3,2)</f>
        <v>3</v>
      </c>
      <c r="AI964">
        <f>IF(טבלה2[[#This Row],[מספר ספרות]]=7,2,3)</f>
        <v>2</v>
      </c>
    </row>
    <row r="965" spans="17:35" x14ac:dyDescent="0.25">
      <c r="Q965">
        <v>4541764</v>
      </c>
      <c r="R965">
        <v>413</v>
      </c>
      <c r="S965" t="s">
        <v>123</v>
      </c>
      <c r="T965" t="s">
        <v>180</v>
      </c>
      <c r="U965" t="s">
        <v>125</v>
      </c>
      <c r="V965">
        <v>15</v>
      </c>
      <c r="W965">
        <v>2008</v>
      </c>
      <c r="X965" s="1">
        <f>2025-טבלה2[[#This Row],[שנת יצור]]</f>
        <v>17</v>
      </c>
      <c r="Y965" s="39">
        <v>45291</v>
      </c>
      <c r="Z965" s="39">
        <v>45601</v>
      </c>
      <c r="AA965" t="s">
        <v>133</v>
      </c>
      <c r="AB965" t="s">
        <v>127</v>
      </c>
      <c r="AC965" s="1">
        <f>LEN(טבלה2[[#This Row],[מספר רכב]])</f>
        <v>7</v>
      </c>
      <c r="AD965" s="1" t="str">
        <f>RIGHT(טבלה2[[#This Row],[מספר רכב]],טבלה2[[#This Row],[ספרות בצדדים]])</f>
        <v>64</v>
      </c>
      <c r="AE965" s="1" t="str">
        <f>MID(טבלה2[[#This Row],[מספר רכב]],טבלה2[[#This Row],[ספרות בצדדים]]+1,טבלה2[[#This Row],[ספרות באמצע]])</f>
        <v>417</v>
      </c>
      <c r="AF965" s="1" t="str">
        <f>MID(טבלה2[[#This Row],[מספר רכב]],1,טבלה2[[#This Row],[ספרות בצדדים]])</f>
        <v>45</v>
      </c>
      <c r="AG965" s="1" t="str">
        <f>CONCATENATE(טבלה2[[#This Row],[חלק שמאלי]],"-",טבלה2[[#This Row],[אמצע]],"-",טבלה2[[#This Row],[חלק ימני]])</f>
        <v>45-417-64</v>
      </c>
      <c r="AH965">
        <f>IF(טבלה2[[#This Row],[מספר ספרות]]=7,3,2)</f>
        <v>3</v>
      </c>
      <c r="AI965">
        <f>IF(טבלה2[[#This Row],[מספר ספרות]]=7,2,3)</f>
        <v>2</v>
      </c>
    </row>
    <row r="966" spans="17:35" x14ac:dyDescent="0.25">
      <c r="Q966">
        <v>2227665</v>
      </c>
      <c r="R966">
        <v>588</v>
      </c>
      <c r="S966" t="s">
        <v>111</v>
      </c>
      <c r="T966" t="s">
        <v>173</v>
      </c>
      <c r="U966" t="s">
        <v>113</v>
      </c>
      <c r="V966">
        <v>15</v>
      </c>
      <c r="W966">
        <v>2008</v>
      </c>
      <c r="X966" s="1">
        <f>2025-טבלה2[[#This Row],[שנת יצור]]</f>
        <v>17</v>
      </c>
      <c r="Y966" s="39">
        <v>45348</v>
      </c>
      <c r="Z966" s="39">
        <v>45651</v>
      </c>
      <c r="AA966" t="s">
        <v>122</v>
      </c>
      <c r="AB966" t="s">
        <v>175</v>
      </c>
      <c r="AC966" s="1">
        <f>LEN(טבלה2[[#This Row],[מספר רכב]])</f>
        <v>7</v>
      </c>
      <c r="AD966" s="1" t="str">
        <f>RIGHT(טבלה2[[#This Row],[מספר רכב]],טבלה2[[#This Row],[ספרות בצדדים]])</f>
        <v>65</v>
      </c>
      <c r="AE966" s="1" t="str">
        <f>MID(טבלה2[[#This Row],[מספר רכב]],טבלה2[[#This Row],[ספרות בצדדים]]+1,טבלה2[[#This Row],[ספרות באמצע]])</f>
        <v>276</v>
      </c>
      <c r="AF966" s="1" t="str">
        <f>MID(טבלה2[[#This Row],[מספר רכב]],1,טבלה2[[#This Row],[ספרות בצדדים]])</f>
        <v>22</v>
      </c>
      <c r="AG966" s="1" t="str">
        <f>CONCATENATE(טבלה2[[#This Row],[חלק שמאלי]],"-",טבלה2[[#This Row],[אמצע]],"-",טבלה2[[#This Row],[חלק ימני]])</f>
        <v>22-276-65</v>
      </c>
      <c r="AH966">
        <f>IF(טבלה2[[#This Row],[מספר ספרות]]=7,3,2)</f>
        <v>3</v>
      </c>
      <c r="AI966">
        <f>IF(טבלה2[[#This Row],[מספר ספרות]]=7,2,3)</f>
        <v>2</v>
      </c>
    </row>
    <row r="967" spans="17:35" x14ac:dyDescent="0.25">
      <c r="Q967">
        <v>38381401</v>
      </c>
      <c r="R967">
        <v>299</v>
      </c>
      <c r="S967" t="s">
        <v>374</v>
      </c>
      <c r="T967" t="s">
        <v>552</v>
      </c>
      <c r="U967" t="s">
        <v>194</v>
      </c>
      <c r="V967">
        <v>14</v>
      </c>
      <c r="W967">
        <v>2018</v>
      </c>
      <c r="X967" s="1">
        <f>2025-טבלה2[[#This Row],[שנת יצור]]</f>
        <v>7</v>
      </c>
      <c r="Y967" s="39">
        <v>45487</v>
      </c>
      <c r="Z967" s="39">
        <v>45888</v>
      </c>
      <c r="AA967" t="s">
        <v>233</v>
      </c>
      <c r="AB967" t="s">
        <v>511</v>
      </c>
      <c r="AC967" s="1">
        <f>LEN(טבלה2[[#This Row],[מספר רכב]])</f>
        <v>8</v>
      </c>
      <c r="AD967" s="1" t="str">
        <f>RIGHT(טבלה2[[#This Row],[מספר רכב]],טבלה2[[#This Row],[ספרות בצדדים]])</f>
        <v>401</v>
      </c>
      <c r="AE967" s="1" t="str">
        <f>MID(טבלה2[[#This Row],[מספר רכב]],טבלה2[[#This Row],[ספרות בצדדים]]+1,טבלה2[[#This Row],[ספרות באמצע]])</f>
        <v>81</v>
      </c>
      <c r="AF967" s="1" t="str">
        <f>MID(טבלה2[[#This Row],[מספר רכב]],1,טבלה2[[#This Row],[ספרות בצדדים]])</f>
        <v>383</v>
      </c>
      <c r="AG967" s="1" t="str">
        <f>CONCATENATE(טבלה2[[#This Row],[חלק שמאלי]],"-",טבלה2[[#This Row],[אמצע]],"-",טבלה2[[#This Row],[חלק ימני]])</f>
        <v>383-81-401</v>
      </c>
      <c r="AH967">
        <f>IF(טבלה2[[#This Row],[מספר ספרות]]=7,3,2)</f>
        <v>2</v>
      </c>
      <c r="AI967">
        <f>IF(טבלה2[[#This Row],[מספר ספרות]]=7,2,3)</f>
        <v>3</v>
      </c>
    </row>
    <row r="968" spans="17:35" x14ac:dyDescent="0.25">
      <c r="Q968">
        <v>33511801</v>
      </c>
      <c r="R968">
        <v>588</v>
      </c>
      <c r="S968" t="s">
        <v>111</v>
      </c>
      <c r="T968" t="s">
        <v>726</v>
      </c>
      <c r="U968" t="s">
        <v>539</v>
      </c>
      <c r="V968">
        <v>14</v>
      </c>
      <c r="W968">
        <v>2018</v>
      </c>
      <c r="X968" s="1">
        <f>2025-טבלה2[[#This Row],[שנת יצור]]</f>
        <v>7</v>
      </c>
      <c r="Y968" s="39">
        <v>45462</v>
      </c>
      <c r="Z968" s="39">
        <v>45819</v>
      </c>
      <c r="AA968" t="s">
        <v>119</v>
      </c>
      <c r="AB968" t="s">
        <v>117</v>
      </c>
      <c r="AC968" s="1">
        <f>LEN(טבלה2[[#This Row],[מספר רכב]])</f>
        <v>8</v>
      </c>
      <c r="AD968" s="1" t="str">
        <f>RIGHT(טבלה2[[#This Row],[מספר רכב]],טבלה2[[#This Row],[ספרות בצדדים]])</f>
        <v>801</v>
      </c>
      <c r="AE968" s="1" t="str">
        <f>MID(טבלה2[[#This Row],[מספר רכב]],טבלה2[[#This Row],[ספרות בצדדים]]+1,טבלה2[[#This Row],[ספרות באמצע]])</f>
        <v>11</v>
      </c>
      <c r="AF968" s="1" t="str">
        <f>MID(טבלה2[[#This Row],[מספר רכב]],1,טבלה2[[#This Row],[ספרות בצדדים]])</f>
        <v>335</v>
      </c>
      <c r="AG968" s="1" t="str">
        <f>CONCATENATE(טבלה2[[#This Row],[חלק שמאלי]],"-",טבלה2[[#This Row],[אמצע]],"-",טבלה2[[#This Row],[חלק ימני]])</f>
        <v>335-11-801</v>
      </c>
      <c r="AH968">
        <f>IF(טבלה2[[#This Row],[מספר ספרות]]=7,3,2)</f>
        <v>2</v>
      </c>
      <c r="AI968">
        <f>IF(טבלה2[[#This Row],[מספר ספרות]]=7,2,3)</f>
        <v>3</v>
      </c>
    </row>
    <row r="969" spans="17:35" x14ac:dyDescent="0.25">
      <c r="Q969">
        <v>9907428</v>
      </c>
      <c r="R969">
        <v>683</v>
      </c>
      <c r="S969" t="s">
        <v>192</v>
      </c>
      <c r="T969" t="s">
        <v>272</v>
      </c>
      <c r="U969" t="s">
        <v>194</v>
      </c>
      <c r="W969">
        <v>2006</v>
      </c>
      <c r="X969" s="1">
        <f>2025-טבלה2[[#This Row],[שנת יצור]]</f>
        <v>19</v>
      </c>
      <c r="Y969" s="39">
        <v>45268</v>
      </c>
      <c r="Z969" s="39">
        <v>45633</v>
      </c>
      <c r="AA969" t="s">
        <v>116</v>
      </c>
      <c r="AB969" t="s">
        <v>574</v>
      </c>
      <c r="AC969" s="1">
        <f>LEN(טבלה2[[#This Row],[מספר רכב]])</f>
        <v>7</v>
      </c>
      <c r="AD969" s="1" t="str">
        <f>RIGHT(טבלה2[[#This Row],[מספר רכב]],טבלה2[[#This Row],[ספרות בצדדים]])</f>
        <v>28</v>
      </c>
      <c r="AE969" s="1" t="str">
        <f>MID(טבלה2[[#This Row],[מספר רכב]],טבלה2[[#This Row],[ספרות בצדדים]]+1,טבלה2[[#This Row],[ספרות באמצע]])</f>
        <v>074</v>
      </c>
      <c r="AF969" s="1" t="str">
        <f>MID(טבלה2[[#This Row],[מספר רכב]],1,טבלה2[[#This Row],[ספרות בצדדים]])</f>
        <v>99</v>
      </c>
      <c r="AG969" s="1" t="str">
        <f>CONCATENATE(טבלה2[[#This Row],[חלק שמאלי]],"-",טבלה2[[#This Row],[אמצע]],"-",טבלה2[[#This Row],[חלק ימני]])</f>
        <v>99-074-28</v>
      </c>
      <c r="AH969">
        <f>IF(טבלה2[[#This Row],[מספר ספרות]]=7,3,2)</f>
        <v>3</v>
      </c>
      <c r="AI969">
        <f>IF(טבלה2[[#This Row],[מספר ספרות]]=7,2,3)</f>
        <v>2</v>
      </c>
    </row>
    <row r="970" spans="17:35" x14ac:dyDescent="0.25">
      <c r="Q970">
        <v>8998057</v>
      </c>
      <c r="R970">
        <v>413</v>
      </c>
      <c r="S970" t="s">
        <v>123</v>
      </c>
      <c r="T970" t="s">
        <v>179</v>
      </c>
      <c r="U970" t="s">
        <v>158</v>
      </c>
      <c r="W970">
        <v>2005</v>
      </c>
      <c r="X970" s="1">
        <f>2025-טבלה2[[#This Row],[שנת יצור]]</f>
        <v>20</v>
      </c>
      <c r="Y970" s="39">
        <v>45570</v>
      </c>
      <c r="Z970" s="39">
        <v>45901</v>
      </c>
      <c r="AA970" t="s">
        <v>119</v>
      </c>
      <c r="AB970" t="s">
        <v>127</v>
      </c>
      <c r="AC970" s="1">
        <f>LEN(טבלה2[[#This Row],[מספר רכב]])</f>
        <v>7</v>
      </c>
      <c r="AD970" s="1" t="str">
        <f>RIGHT(טבלה2[[#This Row],[מספר רכב]],טבלה2[[#This Row],[ספרות בצדדים]])</f>
        <v>57</v>
      </c>
      <c r="AE970" s="1" t="str">
        <f>MID(טבלה2[[#This Row],[מספר רכב]],טבלה2[[#This Row],[ספרות בצדדים]]+1,טבלה2[[#This Row],[ספרות באמצע]])</f>
        <v>980</v>
      </c>
      <c r="AF970" s="1" t="str">
        <f>MID(טבלה2[[#This Row],[מספר רכב]],1,טבלה2[[#This Row],[ספרות בצדדים]])</f>
        <v>89</v>
      </c>
      <c r="AG970" s="1" t="str">
        <f>CONCATENATE(טבלה2[[#This Row],[חלק שמאלי]],"-",טבלה2[[#This Row],[אמצע]],"-",טבלה2[[#This Row],[חלק ימני]])</f>
        <v>89-980-57</v>
      </c>
      <c r="AH970">
        <f>IF(טבלה2[[#This Row],[מספר ספרות]]=7,3,2)</f>
        <v>3</v>
      </c>
      <c r="AI970">
        <f>IF(טבלה2[[#This Row],[מספר ספרות]]=7,2,3)</f>
        <v>2</v>
      </c>
    </row>
    <row r="971" spans="17:35" x14ac:dyDescent="0.25">
      <c r="Q971">
        <v>2451761</v>
      </c>
      <c r="R971">
        <v>413</v>
      </c>
      <c r="S971" t="s">
        <v>123</v>
      </c>
      <c r="T971" t="s">
        <v>179</v>
      </c>
      <c r="U971" t="s">
        <v>158</v>
      </c>
      <c r="W971">
        <v>2007</v>
      </c>
      <c r="X971" s="1">
        <f>2025-טבלה2[[#This Row],[שנת יצור]]</f>
        <v>18</v>
      </c>
      <c r="Y971" s="39">
        <v>45803</v>
      </c>
      <c r="Z971" s="39">
        <v>46169</v>
      </c>
      <c r="AA971" t="s">
        <v>126</v>
      </c>
      <c r="AB971" t="s">
        <v>127</v>
      </c>
      <c r="AC971" s="1">
        <f>LEN(טבלה2[[#This Row],[מספר רכב]])</f>
        <v>7</v>
      </c>
      <c r="AD971" s="1" t="str">
        <f>RIGHT(טבלה2[[#This Row],[מספר רכב]],טבלה2[[#This Row],[ספרות בצדדים]])</f>
        <v>61</v>
      </c>
      <c r="AE971" s="1" t="str">
        <f>MID(טבלה2[[#This Row],[מספר רכב]],טבלה2[[#This Row],[ספרות בצדדים]]+1,טבלה2[[#This Row],[ספרות באמצע]])</f>
        <v>517</v>
      </c>
      <c r="AF971" s="1" t="str">
        <f>MID(טבלה2[[#This Row],[מספר רכב]],1,טבלה2[[#This Row],[ספרות בצדדים]])</f>
        <v>24</v>
      </c>
      <c r="AG971" s="1" t="str">
        <f>CONCATENATE(טבלה2[[#This Row],[חלק שמאלי]],"-",טבלה2[[#This Row],[אמצע]],"-",טבלה2[[#This Row],[חלק ימני]])</f>
        <v>24-517-61</v>
      </c>
      <c r="AH971">
        <f>IF(טבלה2[[#This Row],[מספר ספרות]]=7,3,2)</f>
        <v>3</v>
      </c>
      <c r="AI971">
        <f>IF(טבלה2[[#This Row],[מספר ספרות]]=7,2,3)</f>
        <v>2</v>
      </c>
    </row>
    <row r="972" spans="17:35" x14ac:dyDescent="0.25">
      <c r="Q972">
        <v>1544563</v>
      </c>
      <c r="R972">
        <v>413</v>
      </c>
      <c r="S972" t="s">
        <v>123</v>
      </c>
      <c r="T972" t="s">
        <v>180</v>
      </c>
      <c r="U972" t="s">
        <v>125</v>
      </c>
      <c r="V972">
        <v>15</v>
      </c>
      <c r="W972">
        <v>2008</v>
      </c>
      <c r="X972" s="1">
        <f>2025-טבלה2[[#This Row],[שנת יצור]]</f>
        <v>17</v>
      </c>
      <c r="Y972" s="39">
        <v>45444</v>
      </c>
      <c r="Z972" s="39">
        <v>45784</v>
      </c>
      <c r="AA972" t="s">
        <v>119</v>
      </c>
      <c r="AB972" t="s">
        <v>127</v>
      </c>
      <c r="AC972" s="1">
        <f>LEN(טבלה2[[#This Row],[מספר רכב]])</f>
        <v>7</v>
      </c>
      <c r="AD972" s="1" t="str">
        <f>RIGHT(טבלה2[[#This Row],[מספר רכב]],טבלה2[[#This Row],[ספרות בצדדים]])</f>
        <v>63</v>
      </c>
      <c r="AE972" s="1" t="str">
        <f>MID(טבלה2[[#This Row],[מספר רכב]],טבלה2[[#This Row],[ספרות בצדדים]]+1,טבלה2[[#This Row],[ספרות באמצע]])</f>
        <v>445</v>
      </c>
      <c r="AF972" s="1" t="str">
        <f>MID(טבלה2[[#This Row],[מספר רכב]],1,טבלה2[[#This Row],[ספרות בצדדים]])</f>
        <v>15</v>
      </c>
      <c r="AG972" s="1" t="str">
        <f>CONCATENATE(טבלה2[[#This Row],[חלק שמאלי]],"-",טבלה2[[#This Row],[אמצע]],"-",טבלה2[[#This Row],[חלק ימני]])</f>
        <v>15-445-63</v>
      </c>
      <c r="AH972">
        <f>IF(טבלה2[[#This Row],[מספר ספרות]]=7,3,2)</f>
        <v>3</v>
      </c>
      <c r="AI972">
        <f>IF(טבלה2[[#This Row],[מספר ספרות]]=7,2,3)</f>
        <v>2</v>
      </c>
    </row>
    <row r="973" spans="17:35" x14ac:dyDescent="0.25">
      <c r="Q973">
        <v>1131760</v>
      </c>
      <c r="R973">
        <v>413</v>
      </c>
      <c r="S973" t="s">
        <v>123</v>
      </c>
      <c r="T973" t="s">
        <v>179</v>
      </c>
      <c r="U973" t="s">
        <v>158</v>
      </c>
      <c r="W973">
        <v>2006</v>
      </c>
      <c r="X973" s="1">
        <f>2025-טבלה2[[#This Row],[שנת יצור]]</f>
        <v>19</v>
      </c>
      <c r="Y973" s="39">
        <v>45625</v>
      </c>
      <c r="Z973" s="39">
        <v>46018</v>
      </c>
      <c r="AA973" t="s">
        <v>126</v>
      </c>
      <c r="AB973" t="s">
        <v>127</v>
      </c>
      <c r="AC973" s="1">
        <f>LEN(טבלה2[[#This Row],[מספר רכב]])</f>
        <v>7</v>
      </c>
      <c r="AD973" s="1" t="str">
        <f>RIGHT(טבלה2[[#This Row],[מספר רכב]],טבלה2[[#This Row],[ספרות בצדדים]])</f>
        <v>60</v>
      </c>
      <c r="AE973" s="1" t="str">
        <f>MID(טבלה2[[#This Row],[מספר רכב]],טבלה2[[#This Row],[ספרות בצדדים]]+1,טבלה2[[#This Row],[ספרות באמצע]])</f>
        <v>317</v>
      </c>
      <c r="AF973" s="1" t="str">
        <f>MID(טבלה2[[#This Row],[מספר רכב]],1,טבלה2[[#This Row],[ספרות בצדדים]])</f>
        <v>11</v>
      </c>
      <c r="AG973" s="1" t="str">
        <f>CONCATENATE(טבלה2[[#This Row],[חלק שמאלי]],"-",טבלה2[[#This Row],[אמצע]],"-",טבלה2[[#This Row],[חלק ימני]])</f>
        <v>11-317-60</v>
      </c>
      <c r="AH973">
        <f>IF(טבלה2[[#This Row],[מספר ספרות]]=7,3,2)</f>
        <v>3</v>
      </c>
      <c r="AI973">
        <f>IF(טבלה2[[#This Row],[מספר ספרות]]=7,2,3)</f>
        <v>2</v>
      </c>
    </row>
    <row r="974" spans="17:35" x14ac:dyDescent="0.25">
      <c r="Q974">
        <v>4245664</v>
      </c>
      <c r="R974">
        <v>413</v>
      </c>
      <c r="S974" t="s">
        <v>123</v>
      </c>
      <c r="T974" t="s">
        <v>159</v>
      </c>
      <c r="U974" t="s">
        <v>158</v>
      </c>
      <c r="V974">
        <v>15</v>
      </c>
      <c r="W974">
        <v>2008</v>
      </c>
      <c r="X974" s="1">
        <f>2025-טבלה2[[#This Row],[שנת יצור]]</f>
        <v>17</v>
      </c>
      <c r="Y974" s="39">
        <v>45597</v>
      </c>
      <c r="Z974" s="39">
        <v>45915</v>
      </c>
      <c r="AA974" t="s">
        <v>133</v>
      </c>
      <c r="AB974" t="s">
        <v>127</v>
      </c>
      <c r="AC974" s="1">
        <f>LEN(טבלה2[[#This Row],[מספר רכב]])</f>
        <v>7</v>
      </c>
      <c r="AD974" s="1" t="str">
        <f>RIGHT(טבלה2[[#This Row],[מספר רכב]],טבלה2[[#This Row],[ספרות בצדדים]])</f>
        <v>64</v>
      </c>
      <c r="AE974" s="1" t="str">
        <f>MID(טבלה2[[#This Row],[מספר רכב]],טבלה2[[#This Row],[ספרות בצדדים]]+1,טבלה2[[#This Row],[ספרות באמצע]])</f>
        <v>456</v>
      </c>
      <c r="AF974" s="1" t="str">
        <f>MID(טבלה2[[#This Row],[מספר רכב]],1,טבלה2[[#This Row],[ספרות בצדדים]])</f>
        <v>42</v>
      </c>
      <c r="AG974" s="1" t="str">
        <f>CONCATENATE(טבלה2[[#This Row],[חלק שמאלי]],"-",טבלה2[[#This Row],[אמצע]],"-",טבלה2[[#This Row],[חלק ימני]])</f>
        <v>42-456-64</v>
      </c>
      <c r="AH974">
        <f>IF(טבלה2[[#This Row],[מספר ספרות]]=7,3,2)</f>
        <v>3</v>
      </c>
      <c r="AI974">
        <f>IF(טבלה2[[#This Row],[מספר ספרות]]=7,2,3)</f>
        <v>2</v>
      </c>
    </row>
    <row r="975" spans="17:35" x14ac:dyDescent="0.25">
      <c r="Q975">
        <v>6478260</v>
      </c>
      <c r="R975">
        <v>588</v>
      </c>
      <c r="S975" t="s">
        <v>111</v>
      </c>
      <c r="T975" t="s">
        <v>112</v>
      </c>
      <c r="U975" t="s">
        <v>113</v>
      </c>
      <c r="W975">
        <v>2006</v>
      </c>
      <c r="X975" s="1">
        <f>2025-טבלה2[[#This Row],[שנת יצור]]</f>
        <v>19</v>
      </c>
      <c r="Y975" s="39">
        <v>45417</v>
      </c>
      <c r="Z975" s="39">
        <v>45731</v>
      </c>
      <c r="AA975" t="s">
        <v>119</v>
      </c>
      <c r="AB975" t="s">
        <v>115</v>
      </c>
      <c r="AC975" s="1">
        <f>LEN(טבלה2[[#This Row],[מספר רכב]])</f>
        <v>7</v>
      </c>
      <c r="AD975" s="1" t="str">
        <f>RIGHT(טבלה2[[#This Row],[מספר רכב]],טבלה2[[#This Row],[ספרות בצדדים]])</f>
        <v>60</v>
      </c>
      <c r="AE975" s="1" t="str">
        <f>MID(טבלה2[[#This Row],[מספר רכב]],טבלה2[[#This Row],[ספרות בצדדים]]+1,טבלה2[[#This Row],[ספרות באמצע]])</f>
        <v>782</v>
      </c>
      <c r="AF975" s="1" t="str">
        <f>MID(טבלה2[[#This Row],[מספר רכב]],1,טבלה2[[#This Row],[ספרות בצדדים]])</f>
        <v>64</v>
      </c>
      <c r="AG975" s="1" t="str">
        <f>CONCATENATE(טבלה2[[#This Row],[חלק שמאלי]],"-",טבלה2[[#This Row],[אמצע]],"-",טבלה2[[#This Row],[חלק ימני]])</f>
        <v>64-782-60</v>
      </c>
      <c r="AH975">
        <f>IF(טבלה2[[#This Row],[מספר ספרות]]=7,3,2)</f>
        <v>3</v>
      </c>
      <c r="AI975">
        <f>IF(טבלה2[[#This Row],[מספר ספרות]]=7,2,3)</f>
        <v>2</v>
      </c>
    </row>
    <row r="976" spans="17:35" x14ac:dyDescent="0.25">
      <c r="Q976">
        <v>8953885</v>
      </c>
      <c r="R976">
        <v>299</v>
      </c>
      <c r="S976" t="s">
        <v>374</v>
      </c>
      <c r="T976" t="s">
        <v>552</v>
      </c>
      <c r="U976" t="s">
        <v>194</v>
      </c>
      <c r="V976">
        <v>14</v>
      </c>
      <c r="W976">
        <v>2017</v>
      </c>
      <c r="X976" s="1">
        <f>2025-טבלה2[[#This Row],[שנת יצור]]</f>
        <v>8</v>
      </c>
      <c r="Y976" s="39">
        <v>45476</v>
      </c>
      <c r="Z976" s="39">
        <v>45811</v>
      </c>
      <c r="AA976" t="s">
        <v>119</v>
      </c>
      <c r="AB976" t="s">
        <v>511</v>
      </c>
      <c r="AC976" s="1">
        <f>LEN(טבלה2[[#This Row],[מספר רכב]])</f>
        <v>7</v>
      </c>
      <c r="AD976" s="1" t="str">
        <f>RIGHT(טבלה2[[#This Row],[מספר רכב]],טבלה2[[#This Row],[ספרות בצדדים]])</f>
        <v>85</v>
      </c>
      <c r="AE976" s="1" t="str">
        <f>MID(טבלה2[[#This Row],[מספר רכב]],טבלה2[[#This Row],[ספרות בצדדים]]+1,טבלה2[[#This Row],[ספרות באמצע]])</f>
        <v>538</v>
      </c>
      <c r="AF976" s="1" t="str">
        <f>MID(טבלה2[[#This Row],[מספר רכב]],1,טבלה2[[#This Row],[ספרות בצדדים]])</f>
        <v>89</v>
      </c>
      <c r="AG976" s="1" t="str">
        <f>CONCATENATE(טבלה2[[#This Row],[חלק שמאלי]],"-",טבלה2[[#This Row],[אמצע]],"-",טבלה2[[#This Row],[חלק ימני]])</f>
        <v>89-538-85</v>
      </c>
      <c r="AH976">
        <f>IF(טבלה2[[#This Row],[מספר ספרות]]=7,3,2)</f>
        <v>3</v>
      </c>
      <c r="AI976">
        <f>IF(טבלה2[[#This Row],[מספר ספרות]]=7,2,3)</f>
        <v>2</v>
      </c>
    </row>
    <row r="977" spans="17:35" x14ac:dyDescent="0.25">
      <c r="Q977">
        <v>1587963</v>
      </c>
      <c r="R977">
        <v>413</v>
      </c>
      <c r="S977" t="s">
        <v>123</v>
      </c>
      <c r="T977" t="s">
        <v>180</v>
      </c>
      <c r="U977" t="s">
        <v>125</v>
      </c>
      <c r="V977">
        <v>15</v>
      </c>
      <c r="W977">
        <v>2008</v>
      </c>
      <c r="X977" s="1">
        <f>2025-טבלה2[[#This Row],[שנת יצור]]</f>
        <v>17</v>
      </c>
      <c r="Y977" s="39">
        <v>45413</v>
      </c>
      <c r="Z977" s="39">
        <v>45786</v>
      </c>
      <c r="AA977" t="s">
        <v>133</v>
      </c>
      <c r="AB977" t="s">
        <v>127</v>
      </c>
      <c r="AC977" s="1">
        <f>LEN(טבלה2[[#This Row],[מספר רכב]])</f>
        <v>7</v>
      </c>
      <c r="AD977" s="1" t="str">
        <f>RIGHT(טבלה2[[#This Row],[מספר רכב]],טבלה2[[#This Row],[ספרות בצדדים]])</f>
        <v>63</v>
      </c>
      <c r="AE977" s="1" t="str">
        <f>MID(טבלה2[[#This Row],[מספר רכב]],טבלה2[[#This Row],[ספרות בצדדים]]+1,טבלה2[[#This Row],[ספרות באמצע]])</f>
        <v>879</v>
      </c>
      <c r="AF977" s="1" t="str">
        <f>MID(טבלה2[[#This Row],[מספר רכב]],1,טבלה2[[#This Row],[ספרות בצדדים]])</f>
        <v>15</v>
      </c>
      <c r="AG977" s="1" t="str">
        <f>CONCATENATE(טבלה2[[#This Row],[חלק שמאלי]],"-",טבלה2[[#This Row],[אמצע]],"-",טבלה2[[#This Row],[חלק ימני]])</f>
        <v>15-879-63</v>
      </c>
      <c r="AH977">
        <f>IF(טבלה2[[#This Row],[מספר ספרות]]=7,3,2)</f>
        <v>3</v>
      </c>
      <c r="AI977">
        <f>IF(טבלה2[[#This Row],[מספר ספרות]]=7,2,3)</f>
        <v>2</v>
      </c>
    </row>
    <row r="978" spans="17:35" x14ac:dyDescent="0.25">
      <c r="Q978">
        <v>7904756</v>
      </c>
      <c r="R978">
        <v>588</v>
      </c>
      <c r="S978" t="s">
        <v>111</v>
      </c>
      <c r="T978" t="s">
        <v>135</v>
      </c>
      <c r="U978" t="s">
        <v>136</v>
      </c>
      <c r="W978">
        <v>2004</v>
      </c>
      <c r="X978" s="1">
        <f>2025-טבלה2[[#This Row],[שנת יצור]]</f>
        <v>21</v>
      </c>
      <c r="Y978" s="39">
        <v>45273</v>
      </c>
      <c r="Z978" s="39">
        <v>45653</v>
      </c>
      <c r="AA978" t="s">
        <v>116</v>
      </c>
      <c r="AB978" t="s">
        <v>137</v>
      </c>
      <c r="AC978" s="1">
        <f>LEN(טבלה2[[#This Row],[מספר רכב]])</f>
        <v>7</v>
      </c>
      <c r="AD978" s="1" t="str">
        <f>RIGHT(טבלה2[[#This Row],[מספר רכב]],טבלה2[[#This Row],[ספרות בצדדים]])</f>
        <v>56</v>
      </c>
      <c r="AE978" s="1" t="str">
        <f>MID(טבלה2[[#This Row],[מספר רכב]],טבלה2[[#This Row],[ספרות בצדדים]]+1,טבלה2[[#This Row],[ספרות באמצע]])</f>
        <v>047</v>
      </c>
      <c r="AF978" s="1" t="str">
        <f>MID(טבלה2[[#This Row],[מספר רכב]],1,טבלה2[[#This Row],[ספרות בצדדים]])</f>
        <v>79</v>
      </c>
      <c r="AG978" s="1" t="str">
        <f>CONCATENATE(טבלה2[[#This Row],[חלק שמאלי]],"-",טבלה2[[#This Row],[אמצע]],"-",טבלה2[[#This Row],[חלק ימני]])</f>
        <v>79-047-56</v>
      </c>
      <c r="AH978">
        <f>IF(טבלה2[[#This Row],[מספר ספרות]]=7,3,2)</f>
        <v>3</v>
      </c>
      <c r="AI978">
        <f>IF(טבלה2[[#This Row],[מספר ספרות]]=7,2,3)</f>
        <v>2</v>
      </c>
    </row>
    <row r="979" spans="17:35" x14ac:dyDescent="0.25">
      <c r="Q979">
        <v>3460356</v>
      </c>
      <c r="R979">
        <v>839</v>
      </c>
      <c r="S979" t="s">
        <v>244</v>
      </c>
      <c r="T979" t="s">
        <v>280</v>
      </c>
      <c r="U979" t="s">
        <v>158</v>
      </c>
      <c r="W979">
        <v>2004</v>
      </c>
      <c r="X979" s="1">
        <f>2025-טבלה2[[#This Row],[שנת יצור]]</f>
        <v>21</v>
      </c>
      <c r="Y979" s="39">
        <v>45803</v>
      </c>
      <c r="Z979" s="39">
        <v>46001</v>
      </c>
      <c r="AA979" t="s">
        <v>727</v>
      </c>
      <c r="AB979" t="s">
        <v>127</v>
      </c>
      <c r="AC979" s="1">
        <f>LEN(טבלה2[[#This Row],[מספר רכב]])</f>
        <v>7</v>
      </c>
      <c r="AD979" s="1" t="str">
        <f>RIGHT(טבלה2[[#This Row],[מספר רכב]],טבלה2[[#This Row],[ספרות בצדדים]])</f>
        <v>56</v>
      </c>
      <c r="AE979" s="1" t="str">
        <f>MID(טבלה2[[#This Row],[מספר רכב]],טבלה2[[#This Row],[ספרות בצדדים]]+1,טבלה2[[#This Row],[ספרות באמצע]])</f>
        <v>603</v>
      </c>
      <c r="AF979" s="1" t="str">
        <f>MID(טבלה2[[#This Row],[מספר רכב]],1,טבלה2[[#This Row],[ספרות בצדדים]])</f>
        <v>34</v>
      </c>
      <c r="AG979" s="1" t="str">
        <f>CONCATENATE(טבלה2[[#This Row],[חלק שמאלי]],"-",טבלה2[[#This Row],[אמצע]],"-",טבלה2[[#This Row],[חלק ימני]])</f>
        <v>34-603-56</v>
      </c>
      <c r="AH979">
        <f>IF(טבלה2[[#This Row],[מספר ספרות]]=7,3,2)</f>
        <v>3</v>
      </c>
      <c r="AI979">
        <f>IF(טבלה2[[#This Row],[מספר ספרות]]=7,2,3)</f>
        <v>2</v>
      </c>
    </row>
    <row r="980" spans="17:35" x14ac:dyDescent="0.25">
      <c r="Q980">
        <v>8729838</v>
      </c>
      <c r="R980">
        <v>885</v>
      </c>
      <c r="S980" t="s">
        <v>239</v>
      </c>
      <c r="T980" t="s">
        <v>415</v>
      </c>
      <c r="U980" t="s">
        <v>136</v>
      </c>
      <c r="V980">
        <v>15</v>
      </c>
      <c r="W980">
        <v>2016</v>
      </c>
      <c r="X980" s="1">
        <f>2025-טבלה2[[#This Row],[שנת יצור]]</f>
        <v>9</v>
      </c>
      <c r="Y980" s="39">
        <v>45488</v>
      </c>
      <c r="Z980" s="39">
        <v>45868</v>
      </c>
      <c r="AA980" t="s">
        <v>118</v>
      </c>
      <c r="AB980" t="s">
        <v>416</v>
      </c>
      <c r="AC980" s="1">
        <f>LEN(טבלה2[[#This Row],[מספר רכב]])</f>
        <v>7</v>
      </c>
      <c r="AD980" s="1" t="str">
        <f>RIGHT(טבלה2[[#This Row],[מספר רכב]],טבלה2[[#This Row],[ספרות בצדדים]])</f>
        <v>38</v>
      </c>
      <c r="AE980" s="1" t="str">
        <f>MID(טבלה2[[#This Row],[מספר רכב]],טבלה2[[#This Row],[ספרות בצדדים]]+1,טבלה2[[#This Row],[ספרות באמצע]])</f>
        <v>298</v>
      </c>
      <c r="AF980" s="1" t="str">
        <f>MID(טבלה2[[#This Row],[מספר רכב]],1,טבלה2[[#This Row],[ספרות בצדדים]])</f>
        <v>87</v>
      </c>
      <c r="AG980" s="1" t="str">
        <f>CONCATENATE(טבלה2[[#This Row],[חלק שמאלי]],"-",טבלה2[[#This Row],[אמצע]],"-",טבלה2[[#This Row],[חלק ימני]])</f>
        <v>87-298-38</v>
      </c>
      <c r="AH980">
        <f>IF(טבלה2[[#This Row],[מספר ספרות]]=7,3,2)</f>
        <v>3</v>
      </c>
      <c r="AI980">
        <f>IF(טבלה2[[#This Row],[מספר ספרות]]=7,2,3)</f>
        <v>2</v>
      </c>
    </row>
    <row r="981" spans="17:35" x14ac:dyDescent="0.25">
      <c r="Q981">
        <v>5685267</v>
      </c>
      <c r="R981">
        <v>281</v>
      </c>
      <c r="S981" t="s">
        <v>292</v>
      </c>
      <c r="T981" t="s">
        <v>316</v>
      </c>
      <c r="U981" t="s">
        <v>294</v>
      </c>
      <c r="V981">
        <v>15</v>
      </c>
      <c r="W981">
        <v>2009</v>
      </c>
      <c r="X981" s="1">
        <f>2025-טבלה2[[#This Row],[שנת יצור]]</f>
        <v>16</v>
      </c>
      <c r="Y981" s="39">
        <v>45526</v>
      </c>
      <c r="Z981" s="39">
        <v>45930</v>
      </c>
      <c r="AA981" t="s">
        <v>119</v>
      </c>
      <c r="AB981" t="s">
        <v>295</v>
      </c>
      <c r="AC981" s="1">
        <f>LEN(טבלה2[[#This Row],[מספר רכב]])</f>
        <v>7</v>
      </c>
      <c r="AD981" s="1" t="str">
        <f>RIGHT(טבלה2[[#This Row],[מספר רכב]],טבלה2[[#This Row],[ספרות בצדדים]])</f>
        <v>67</v>
      </c>
      <c r="AE981" s="1" t="str">
        <f>MID(טבלה2[[#This Row],[מספר רכב]],טבלה2[[#This Row],[ספרות בצדדים]]+1,טבלה2[[#This Row],[ספרות באמצע]])</f>
        <v>852</v>
      </c>
      <c r="AF981" s="1" t="str">
        <f>MID(טבלה2[[#This Row],[מספר רכב]],1,טבלה2[[#This Row],[ספרות בצדדים]])</f>
        <v>56</v>
      </c>
      <c r="AG981" s="1" t="str">
        <f>CONCATENATE(טבלה2[[#This Row],[חלק שמאלי]],"-",טבלה2[[#This Row],[אמצע]],"-",טבלה2[[#This Row],[חלק ימני]])</f>
        <v>56-852-67</v>
      </c>
      <c r="AH981">
        <f>IF(טבלה2[[#This Row],[מספר ספרות]]=7,3,2)</f>
        <v>3</v>
      </c>
      <c r="AI981">
        <f>IF(טבלה2[[#This Row],[מספר ספרות]]=7,2,3)</f>
        <v>2</v>
      </c>
    </row>
    <row r="982" spans="17:35" x14ac:dyDescent="0.25">
      <c r="Q982">
        <v>7417323</v>
      </c>
      <c r="R982">
        <v>413</v>
      </c>
      <c r="S982" t="s">
        <v>123</v>
      </c>
      <c r="T982" t="s">
        <v>191</v>
      </c>
      <c r="U982" t="s">
        <v>158</v>
      </c>
      <c r="W982">
        <v>2001</v>
      </c>
      <c r="X982" s="1">
        <f>2025-טבלה2[[#This Row],[שנת יצור]]</f>
        <v>24</v>
      </c>
      <c r="Y982" s="39">
        <v>45803</v>
      </c>
      <c r="Z982" s="39">
        <v>45991</v>
      </c>
      <c r="AA982" t="s">
        <v>116</v>
      </c>
      <c r="AB982" t="s">
        <v>127</v>
      </c>
      <c r="AC982" s="1">
        <f>LEN(טבלה2[[#This Row],[מספר רכב]])</f>
        <v>7</v>
      </c>
      <c r="AD982" s="1" t="str">
        <f>RIGHT(טבלה2[[#This Row],[מספר רכב]],טבלה2[[#This Row],[ספרות בצדדים]])</f>
        <v>23</v>
      </c>
      <c r="AE982" s="1" t="str">
        <f>MID(טבלה2[[#This Row],[מספר רכב]],טבלה2[[#This Row],[ספרות בצדדים]]+1,טבלה2[[#This Row],[ספרות באמצע]])</f>
        <v>173</v>
      </c>
      <c r="AF982" s="1" t="str">
        <f>MID(טבלה2[[#This Row],[מספר רכב]],1,טבלה2[[#This Row],[ספרות בצדדים]])</f>
        <v>74</v>
      </c>
      <c r="AG982" s="1" t="str">
        <f>CONCATENATE(טבלה2[[#This Row],[חלק שמאלי]],"-",טבלה2[[#This Row],[אמצע]],"-",טבלה2[[#This Row],[חלק ימני]])</f>
        <v>74-173-23</v>
      </c>
      <c r="AH982">
        <f>IF(טבלה2[[#This Row],[מספר ספרות]]=7,3,2)</f>
        <v>3</v>
      </c>
      <c r="AI982">
        <f>IF(טבלה2[[#This Row],[מספר ספרות]]=7,2,3)</f>
        <v>2</v>
      </c>
    </row>
    <row r="983" spans="17:35" x14ac:dyDescent="0.25">
      <c r="Q983">
        <v>4947763</v>
      </c>
      <c r="R983">
        <v>588</v>
      </c>
      <c r="S983" t="s">
        <v>111</v>
      </c>
      <c r="T983" t="s">
        <v>112</v>
      </c>
      <c r="U983" t="s">
        <v>113</v>
      </c>
      <c r="V983">
        <v>15</v>
      </c>
      <c r="W983">
        <v>2008</v>
      </c>
      <c r="X983" s="1">
        <f>2025-טבלה2[[#This Row],[שנת יצור]]</f>
        <v>17</v>
      </c>
      <c r="Y983" s="39">
        <v>45803</v>
      </c>
      <c r="Z983" s="39">
        <v>46177</v>
      </c>
      <c r="AA983" t="s">
        <v>116</v>
      </c>
      <c r="AB983" t="s">
        <v>117</v>
      </c>
      <c r="AC983" s="1">
        <f>LEN(טבלה2[[#This Row],[מספר רכב]])</f>
        <v>7</v>
      </c>
      <c r="AD983" s="1" t="str">
        <f>RIGHT(טבלה2[[#This Row],[מספר רכב]],טבלה2[[#This Row],[ספרות בצדדים]])</f>
        <v>63</v>
      </c>
      <c r="AE983" s="1" t="str">
        <f>MID(טבלה2[[#This Row],[מספר רכב]],טבלה2[[#This Row],[ספרות בצדדים]]+1,טבלה2[[#This Row],[ספרות באמצע]])</f>
        <v>477</v>
      </c>
      <c r="AF983" s="1" t="str">
        <f>MID(טבלה2[[#This Row],[מספר רכב]],1,טבלה2[[#This Row],[ספרות בצדדים]])</f>
        <v>49</v>
      </c>
      <c r="AG983" s="1" t="str">
        <f>CONCATENATE(טבלה2[[#This Row],[חלק שמאלי]],"-",טבלה2[[#This Row],[אמצע]],"-",טבלה2[[#This Row],[חלק ימני]])</f>
        <v>49-477-63</v>
      </c>
      <c r="AH983">
        <f>IF(טבלה2[[#This Row],[מספר ספרות]]=7,3,2)</f>
        <v>3</v>
      </c>
      <c r="AI983">
        <f>IF(טבלה2[[#This Row],[מספר ספרות]]=7,2,3)</f>
        <v>2</v>
      </c>
    </row>
    <row r="984" spans="17:35" x14ac:dyDescent="0.25">
      <c r="Q984">
        <v>3233614</v>
      </c>
      <c r="R984">
        <v>588</v>
      </c>
      <c r="S984" t="s">
        <v>111</v>
      </c>
      <c r="T984" t="s">
        <v>112</v>
      </c>
      <c r="U984" t="s">
        <v>113</v>
      </c>
      <c r="W984">
        <v>2006</v>
      </c>
      <c r="X984" s="1">
        <f>2025-טבלה2[[#This Row],[שנת יצור]]</f>
        <v>19</v>
      </c>
      <c r="Y984" s="39">
        <v>45425</v>
      </c>
      <c r="Z984" s="39">
        <v>45806</v>
      </c>
      <c r="AA984" t="s">
        <v>116</v>
      </c>
      <c r="AB984" t="s">
        <v>115</v>
      </c>
      <c r="AC984" s="1">
        <f>LEN(טבלה2[[#This Row],[מספר רכב]])</f>
        <v>7</v>
      </c>
      <c r="AD984" s="1" t="str">
        <f>RIGHT(טבלה2[[#This Row],[מספר רכב]],טבלה2[[#This Row],[ספרות בצדדים]])</f>
        <v>14</v>
      </c>
      <c r="AE984" s="1" t="str">
        <f>MID(טבלה2[[#This Row],[מספר רכב]],טבלה2[[#This Row],[ספרות בצדדים]]+1,טבלה2[[#This Row],[ספרות באמצע]])</f>
        <v>336</v>
      </c>
      <c r="AF984" s="1" t="str">
        <f>MID(טבלה2[[#This Row],[מספר רכב]],1,טבלה2[[#This Row],[ספרות בצדדים]])</f>
        <v>32</v>
      </c>
      <c r="AG984" s="1" t="str">
        <f>CONCATENATE(טבלה2[[#This Row],[חלק שמאלי]],"-",טבלה2[[#This Row],[אמצע]],"-",טבלה2[[#This Row],[חלק ימני]])</f>
        <v>32-336-14</v>
      </c>
      <c r="AH984">
        <f>IF(טבלה2[[#This Row],[מספר ספרות]]=7,3,2)</f>
        <v>3</v>
      </c>
      <c r="AI984">
        <f>IF(טבלה2[[#This Row],[מספר ספרות]]=7,2,3)</f>
        <v>2</v>
      </c>
    </row>
    <row r="985" spans="17:35" x14ac:dyDescent="0.25">
      <c r="Q985">
        <v>4153564</v>
      </c>
      <c r="R985">
        <v>413</v>
      </c>
      <c r="S985" t="s">
        <v>123</v>
      </c>
      <c r="T985" t="s">
        <v>159</v>
      </c>
      <c r="U985" t="s">
        <v>158</v>
      </c>
      <c r="V985">
        <v>15</v>
      </c>
      <c r="W985">
        <v>2008</v>
      </c>
      <c r="X985" s="1">
        <f>2025-טבלה2[[#This Row],[שנת יצור]]</f>
        <v>17</v>
      </c>
      <c r="Y985" s="39">
        <v>45543</v>
      </c>
      <c r="Z985" s="39">
        <v>45896</v>
      </c>
      <c r="AA985" t="s">
        <v>133</v>
      </c>
      <c r="AB985" t="s">
        <v>127</v>
      </c>
      <c r="AC985" s="1">
        <f>LEN(טבלה2[[#This Row],[מספר רכב]])</f>
        <v>7</v>
      </c>
      <c r="AD985" s="1" t="str">
        <f>RIGHT(טבלה2[[#This Row],[מספר רכב]],טבלה2[[#This Row],[ספרות בצדדים]])</f>
        <v>64</v>
      </c>
      <c r="AE985" s="1" t="str">
        <f>MID(טבלה2[[#This Row],[מספר רכב]],טבלה2[[#This Row],[ספרות בצדדים]]+1,טבלה2[[#This Row],[ספרות באמצע]])</f>
        <v>535</v>
      </c>
      <c r="AF985" s="1" t="str">
        <f>MID(טבלה2[[#This Row],[מספר רכב]],1,טבלה2[[#This Row],[ספרות בצדדים]])</f>
        <v>41</v>
      </c>
      <c r="AG985" s="1" t="str">
        <f>CONCATENATE(טבלה2[[#This Row],[חלק שמאלי]],"-",טבלה2[[#This Row],[אמצע]],"-",טבלה2[[#This Row],[חלק ימני]])</f>
        <v>41-535-64</v>
      </c>
      <c r="AH985">
        <f>IF(טבלה2[[#This Row],[מספר ספרות]]=7,3,2)</f>
        <v>3</v>
      </c>
      <c r="AI985">
        <f>IF(טבלה2[[#This Row],[מספר ספרות]]=7,2,3)</f>
        <v>2</v>
      </c>
    </row>
    <row r="986" spans="17:35" x14ac:dyDescent="0.25">
      <c r="Q986">
        <v>7797863</v>
      </c>
      <c r="R986">
        <v>413</v>
      </c>
      <c r="S986" t="s">
        <v>123</v>
      </c>
      <c r="T986" t="s">
        <v>159</v>
      </c>
      <c r="U986" t="s">
        <v>158</v>
      </c>
      <c r="V986">
        <v>15</v>
      </c>
      <c r="W986">
        <v>2008</v>
      </c>
      <c r="X986" s="1">
        <f>2025-טבלה2[[#This Row],[שנת יצור]]</f>
        <v>17</v>
      </c>
      <c r="Y986" s="39">
        <v>45512</v>
      </c>
      <c r="Z986" s="39">
        <v>45869</v>
      </c>
      <c r="AA986" t="s">
        <v>119</v>
      </c>
      <c r="AB986" t="s">
        <v>127</v>
      </c>
      <c r="AC986" s="1">
        <f>LEN(טבלה2[[#This Row],[מספר רכב]])</f>
        <v>7</v>
      </c>
      <c r="AD986" s="1" t="str">
        <f>RIGHT(טבלה2[[#This Row],[מספר רכב]],טבלה2[[#This Row],[ספרות בצדדים]])</f>
        <v>63</v>
      </c>
      <c r="AE986" s="1" t="str">
        <f>MID(טבלה2[[#This Row],[מספר רכב]],טבלה2[[#This Row],[ספרות בצדדים]]+1,טבלה2[[#This Row],[ספרות באמצע]])</f>
        <v>978</v>
      </c>
      <c r="AF986" s="1" t="str">
        <f>MID(טבלה2[[#This Row],[מספר רכב]],1,טבלה2[[#This Row],[ספרות בצדדים]])</f>
        <v>77</v>
      </c>
      <c r="AG986" s="1" t="str">
        <f>CONCATENATE(טבלה2[[#This Row],[חלק שמאלי]],"-",טבלה2[[#This Row],[אמצע]],"-",טבלה2[[#This Row],[חלק ימני]])</f>
        <v>77-978-63</v>
      </c>
      <c r="AH986">
        <f>IF(טבלה2[[#This Row],[מספר ספרות]]=7,3,2)</f>
        <v>3</v>
      </c>
      <c r="AI986">
        <f>IF(טבלה2[[#This Row],[מספר ספרות]]=7,2,3)</f>
        <v>2</v>
      </c>
    </row>
    <row r="987" spans="17:35" x14ac:dyDescent="0.25">
      <c r="Q987">
        <v>7480763</v>
      </c>
      <c r="R987">
        <v>413</v>
      </c>
      <c r="S987" t="s">
        <v>123</v>
      </c>
      <c r="T987" t="s">
        <v>159</v>
      </c>
      <c r="U987" t="s">
        <v>158</v>
      </c>
      <c r="V987">
        <v>15</v>
      </c>
      <c r="W987">
        <v>2008</v>
      </c>
      <c r="X987" s="1">
        <f>2025-טבלה2[[#This Row],[שנת יצור]]</f>
        <v>17</v>
      </c>
      <c r="Y987" s="39">
        <v>45159</v>
      </c>
      <c r="Z987" s="39">
        <v>45467</v>
      </c>
      <c r="AA987" t="s">
        <v>126</v>
      </c>
      <c r="AB987" t="s">
        <v>127</v>
      </c>
      <c r="AC987" s="1">
        <f>LEN(טבלה2[[#This Row],[מספר רכב]])</f>
        <v>7</v>
      </c>
      <c r="AD987" s="1" t="str">
        <f>RIGHT(טבלה2[[#This Row],[מספר רכב]],טבלה2[[#This Row],[ספרות בצדדים]])</f>
        <v>63</v>
      </c>
      <c r="AE987" s="1" t="str">
        <f>MID(טבלה2[[#This Row],[מספר רכב]],טבלה2[[#This Row],[ספרות בצדדים]]+1,טבלה2[[#This Row],[ספרות באמצע]])</f>
        <v>807</v>
      </c>
      <c r="AF987" s="1" t="str">
        <f>MID(טבלה2[[#This Row],[מספר רכב]],1,טבלה2[[#This Row],[ספרות בצדדים]])</f>
        <v>74</v>
      </c>
      <c r="AG987" s="1" t="str">
        <f>CONCATENATE(טבלה2[[#This Row],[חלק שמאלי]],"-",טבלה2[[#This Row],[אמצע]],"-",טבלה2[[#This Row],[חלק ימני]])</f>
        <v>74-807-63</v>
      </c>
      <c r="AH987">
        <f>IF(טבלה2[[#This Row],[מספר ספרות]]=7,3,2)</f>
        <v>3</v>
      </c>
      <c r="AI987">
        <f>IF(טבלה2[[#This Row],[מספר ספרות]]=7,2,3)</f>
        <v>2</v>
      </c>
    </row>
    <row r="988" spans="17:35" x14ac:dyDescent="0.25">
      <c r="Q988">
        <v>4592764</v>
      </c>
      <c r="R988">
        <v>413</v>
      </c>
      <c r="S988" t="s">
        <v>123</v>
      </c>
      <c r="T988" t="s">
        <v>180</v>
      </c>
      <c r="U988" t="s">
        <v>125</v>
      </c>
      <c r="V988">
        <v>15</v>
      </c>
      <c r="W988">
        <v>2008</v>
      </c>
      <c r="X988" s="1">
        <f>2025-טבלה2[[#This Row],[שנת יצור]]</f>
        <v>17</v>
      </c>
      <c r="Y988" s="39">
        <v>45637</v>
      </c>
      <c r="Z988" s="39">
        <v>45982</v>
      </c>
      <c r="AA988" t="s">
        <v>190</v>
      </c>
      <c r="AB988" t="s">
        <v>127</v>
      </c>
      <c r="AC988" s="1">
        <f>LEN(טבלה2[[#This Row],[מספר רכב]])</f>
        <v>7</v>
      </c>
      <c r="AD988" s="1" t="str">
        <f>RIGHT(טבלה2[[#This Row],[מספר רכב]],טבלה2[[#This Row],[ספרות בצדדים]])</f>
        <v>64</v>
      </c>
      <c r="AE988" s="1" t="str">
        <f>MID(טבלה2[[#This Row],[מספר רכב]],טבלה2[[#This Row],[ספרות בצדדים]]+1,טבלה2[[#This Row],[ספרות באמצע]])</f>
        <v>927</v>
      </c>
      <c r="AF988" s="1" t="str">
        <f>MID(טבלה2[[#This Row],[מספר רכב]],1,טבלה2[[#This Row],[ספרות בצדדים]])</f>
        <v>45</v>
      </c>
      <c r="AG988" s="1" t="str">
        <f>CONCATENATE(טבלה2[[#This Row],[חלק שמאלי]],"-",טבלה2[[#This Row],[אמצע]],"-",טבלה2[[#This Row],[חלק ימני]])</f>
        <v>45-927-64</v>
      </c>
      <c r="AH988">
        <f>IF(טבלה2[[#This Row],[מספר ספרות]]=7,3,2)</f>
        <v>3</v>
      </c>
      <c r="AI988">
        <f>IF(טבלה2[[#This Row],[מספר ספרות]]=7,2,3)</f>
        <v>2</v>
      </c>
    </row>
    <row r="989" spans="17:35" x14ac:dyDescent="0.25">
      <c r="Q989">
        <v>2192361</v>
      </c>
      <c r="R989">
        <v>734</v>
      </c>
      <c r="S989" t="s">
        <v>139</v>
      </c>
      <c r="T989" t="s">
        <v>207</v>
      </c>
      <c r="U989" t="s">
        <v>208</v>
      </c>
      <c r="W989">
        <v>2007</v>
      </c>
      <c r="X989" s="1">
        <f>2025-טבלה2[[#This Row],[שנת יצור]]</f>
        <v>18</v>
      </c>
      <c r="Y989" s="39">
        <v>45803</v>
      </c>
      <c r="Z989" s="39">
        <v>46194</v>
      </c>
      <c r="AA989" t="s">
        <v>218</v>
      </c>
      <c r="AB989" t="s">
        <v>141</v>
      </c>
      <c r="AC989" s="1">
        <f>LEN(טבלה2[[#This Row],[מספר רכב]])</f>
        <v>7</v>
      </c>
      <c r="AD989" s="1" t="str">
        <f>RIGHT(טבלה2[[#This Row],[מספר רכב]],טבלה2[[#This Row],[ספרות בצדדים]])</f>
        <v>61</v>
      </c>
      <c r="AE989" s="1" t="str">
        <f>MID(טבלה2[[#This Row],[מספר רכב]],טבלה2[[#This Row],[ספרות בצדדים]]+1,טבלה2[[#This Row],[ספרות באמצע]])</f>
        <v>923</v>
      </c>
      <c r="AF989" s="1" t="str">
        <f>MID(טבלה2[[#This Row],[מספר רכב]],1,טבלה2[[#This Row],[ספרות בצדדים]])</f>
        <v>21</v>
      </c>
      <c r="AG989" s="1" t="str">
        <f>CONCATENATE(טבלה2[[#This Row],[חלק שמאלי]],"-",טבלה2[[#This Row],[אמצע]],"-",טבלה2[[#This Row],[חלק ימני]])</f>
        <v>21-923-61</v>
      </c>
      <c r="AH989">
        <f>IF(טבלה2[[#This Row],[מספר ספרות]]=7,3,2)</f>
        <v>3</v>
      </c>
      <c r="AI989">
        <f>IF(טבלה2[[#This Row],[מספר ספרות]]=7,2,3)</f>
        <v>2</v>
      </c>
    </row>
    <row r="990" spans="17:35" x14ac:dyDescent="0.25">
      <c r="Q990">
        <v>6773969</v>
      </c>
      <c r="R990">
        <v>502</v>
      </c>
      <c r="S990" t="s">
        <v>334</v>
      </c>
      <c r="T990" t="s">
        <v>433</v>
      </c>
      <c r="U990" t="s">
        <v>183</v>
      </c>
      <c r="V990">
        <v>15</v>
      </c>
      <c r="W990">
        <v>2009</v>
      </c>
      <c r="X990" s="1">
        <f>2025-טבלה2[[#This Row],[שנת יצור]]</f>
        <v>16</v>
      </c>
      <c r="Y990" s="39">
        <v>45299</v>
      </c>
      <c r="Z990" s="39">
        <v>45625</v>
      </c>
      <c r="AA990" t="s">
        <v>199</v>
      </c>
      <c r="AB990" t="s">
        <v>434</v>
      </c>
      <c r="AC990" s="1">
        <f>LEN(טבלה2[[#This Row],[מספר רכב]])</f>
        <v>7</v>
      </c>
      <c r="AD990" s="1" t="str">
        <f>RIGHT(טבלה2[[#This Row],[מספר רכב]],טבלה2[[#This Row],[ספרות בצדדים]])</f>
        <v>69</v>
      </c>
      <c r="AE990" s="1" t="str">
        <f>MID(טבלה2[[#This Row],[מספר רכב]],טבלה2[[#This Row],[ספרות בצדדים]]+1,טבלה2[[#This Row],[ספרות באמצע]])</f>
        <v>739</v>
      </c>
      <c r="AF990" s="1" t="str">
        <f>MID(טבלה2[[#This Row],[מספר רכב]],1,טבלה2[[#This Row],[ספרות בצדדים]])</f>
        <v>67</v>
      </c>
      <c r="AG990" s="1" t="str">
        <f>CONCATENATE(טבלה2[[#This Row],[חלק שמאלי]],"-",טבלה2[[#This Row],[אמצע]],"-",טבלה2[[#This Row],[חלק ימני]])</f>
        <v>67-739-69</v>
      </c>
      <c r="AH990">
        <f>IF(טבלה2[[#This Row],[מספר ספרות]]=7,3,2)</f>
        <v>3</v>
      </c>
      <c r="AI990">
        <f>IF(טבלה2[[#This Row],[מספר ספרות]]=7,2,3)</f>
        <v>2</v>
      </c>
    </row>
    <row r="991" spans="17:35" x14ac:dyDescent="0.25">
      <c r="Q991">
        <v>7689959</v>
      </c>
      <c r="R991">
        <v>413</v>
      </c>
      <c r="S991" t="s">
        <v>123</v>
      </c>
      <c r="T991" t="s">
        <v>124</v>
      </c>
      <c r="U991" t="s">
        <v>125</v>
      </c>
      <c r="W991">
        <v>2006</v>
      </c>
      <c r="X991" s="1">
        <f>2025-טבלה2[[#This Row],[שנת יצור]]</f>
        <v>19</v>
      </c>
      <c r="Y991" s="39">
        <v>45803</v>
      </c>
      <c r="Z991" s="39">
        <v>46149</v>
      </c>
      <c r="AA991" t="s">
        <v>126</v>
      </c>
      <c r="AB991" t="s">
        <v>127</v>
      </c>
      <c r="AC991" s="1">
        <f>LEN(טבלה2[[#This Row],[מספר רכב]])</f>
        <v>7</v>
      </c>
      <c r="AD991" s="1" t="str">
        <f>RIGHT(טבלה2[[#This Row],[מספר רכב]],טבלה2[[#This Row],[ספרות בצדדים]])</f>
        <v>59</v>
      </c>
      <c r="AE991" s="1" t="str">
        <f>MID(טבלה2[[#This Row],[מספר רכב]],טבלה2[[#This Row],[ספרות בצדדים]]+1,טבלה2[[#This Row],[ספרות באמצע]])</f>
        <v>899</v>
      </c>
      <c r="AF991" s="1" t="str">
        <f>MID(טבלה2[[#This Row],[מספר רכב]],1,טבלה2[[#This Row],[ספרות בצדדים]])</f>
        <v>76</v>
      </c>
      <c r="AG991" s="1" t="str">
        <f>CONCATENATE(טבלה2[[#This Row],[חלק שמאלי]],"-",טבלה2[[#This Row],[אמצע]],"-",טבלה2[[#This Row],[חלק ימני]])</f>
        <v>76-899-59</v>
      </c>
      <c r="AH991">
        <f>IF(טבלה2[[#This Row],[מספר ספרות]]=7,3,2)</f>
        <v>3</v>
      </c>
      <c r="AI991">
        <f>IF(טבלה2[[#This Row],[מספר ספרות]]=7,2,3)</f>
        <v>2</v>
      </c>
    </row>
    <row r="992" spans="17:35" x14ac:dyDescent="0.25">
      <c r="Q992">
        <v>8494963</v>
      </c>
      <c r="R992">
        <v>737</v>
      </c>
      <c r="S992" t="s">
        <v>309</v>
      </c>
      <c r="T992" t="s">
        <v>728</v>
      </c>
      <c r="U992" t="s">
        <v>729</v>
      </c>
      <c r="W992">
        <v>2008</v>
      </c>
      <c r="X992" s="1">
        <f>2025-טבלה2[[#This Row],[שנת יצור]]</f>
        <v>17</v>
      </c>
      <c r="Y992" s="39">
        <v>45585</v>
      </c>
      <c r="Z992" s="39">
        <v>45877</v>
      </c>
      <c r="AA992" t="s">
        <v>118</v>
      </c>
      <c r="AB992" t="s">
        <v>730</v>
      </c>
      <c r="AC992" s="1">
        <f>LEN(טבלה2[[#This Row],[מספר רכב]])</f>
        <v>7</v>
      </c>
      <c r="AD992" s="1" t="str">
        <f>RIGHT(טבלה2[[#This Row],[מספר רכב]],טבלה2[[#This Row],[ספרות בצדדים]])</f>
        <v>63</v>
      </c>
      <c r="AE992" s="1" t="str">
        <f>MID(טבלה2[[#This Row],[מספר רכב]],טבלה2[[#This Row],[ספרות בצדדים]]+1,טבלה2[[#This Row],[ספרות באמצע]])</f>
        <v>949</v>
      </c>
      <c r="AF992" s="1" t="str">
        <f>MID(טבלה2[[#This Row],[מספר רכב]],1,טבלה2[[#This Row],[ספרות בצדדים]])</f>
        <v>84</v>
      </c>
      <c r="AG992" s="1" t="str">
        <f>CONCATENATE(טבלה2[[#This Row],[חלק שמאלי]],"-",טבלה2[[#This Row],[אמצע]],"-",טבלה2[[#This Row],[חלק ימני]])</f>
        <v>84-949-63</v>
      </c>
      <c r="AH992">
        <f>IF(טבלה2[[#This Row],[מספר ספרות]]=7,3,2)</f>
        <v>3</v>
      </c>
      <c r="AI992">
        <f>IF(טבלה2[[#This Row],[מספר ספרות]]=7,2,3)</f>
        <v>2</v>
      </c>
    </row>
    <row r="993" spans="17:35" x14ac:dyDescent="0.25">
      <c r="Q993">
        <v>8609064</v>
      </c>
      <c r="R993">
        <v>413</v>
      </c>
      <c r="S993" t="s">
        <v>123</v>
      </c>
      <c r="T993" t="s">
        <v>132</v>
      </c>
      <c r="U993" t="s">
        <v>125</v>
      </c>
      <c r="V993">
        <v>9</v>
      </c>
      <c r="W993">
        <v>2008</v>
      </c>
      <c r="X993" s="1">
        <f>2025-טבלה2[[#This Row],[שנת יצור]]</f>
        <v>17</v>
      </c>
      <c r="Y993" s="39">
        <v>45351</v>
      </c>
      <c r="Z993" s="39">
        <v>45630</v>
      </c>
      <c r="AA993" t="s">
        <v>709</v>
      </c>
      <c r="AB993" t="s">
        <v>134</v>
      </c>
      <c r="AC993" s="1">
        <f>LEN(טבלה2[[#This Row],[מספר רכב]])</f>
        <v>7</v>
      </c>
      <c r="AD993" s="1" t="str">
        <f>RIGHT(טבלה2[[#This Row],[מספר רכב]],טבלה2[[#This Row],[ספרות בצדדים]])</f>
        <v>64</v>
      </c>
      <c r="AE993" s="1" t="str">
        <f>MID(טבלה2[[#This Row],[מספר רכב]],טבלה2[[#This Row],[ספרות בצדדים]]+1,טבלה2[[#This Row],[ספרות באמצע]])</f>
        <v>090</v>
      </c>
      <c r="AF993" s="1" t="str">
        <f>MID(טבלה2[[#This Row],[מספר רכב]],1,טבלה2[[#This Row],[ספרות בצדדים]])</f>
        <v>86</v>
      </c>
      <c r="AG993" s="1" t="str">
        <f>CONCATENATE(טבלה2[[#This Row],[חלק שמאלי]],"-",טבלה2[[#This Row],[אמצע]],"-",טבלה2[[#This Row],[חלק ימני]])</f>
        <v>86-090-64</v>
      </c>
      <c r="AH993">
        <f>IF(טבלה2[[#This Row],[מספר ספרות]]=7,3,2)</f>
        <v>3</v>
      </c>
      <c r="AI993">
        <f>IF(טבלה2[[#This Row],[מספר ספרות]]=7,2,3)</f>
        <v>2</v>
      </c>
    </row>
    <row r="994" spans="17:35" x14ac:dyDescent="0.25">
      <c r="Q994">
        <v>3488473</v>
      </c>
      <c r="R994">
        <v>322</v>
      </c>
      <c r="S994" t="s">
        <v>605</v>
      </c>
      <c r="T994" t="s">
        <v>731</v>
      </c>
      <c r="U994" t="s">
        <v>194</v>
      </c>
      <c r="V994">
        <v>13</v>
      </c>
      <c r="W994">
        <v>2010</v>
      </c>
      <c r="X994" s="1">
        <f>2025-טבלה2[[#This Row],[שנת יצור]]</f>
        <v>15</v>
      </c>
      <c r="Y994" s="39">
        <v>45420</v>
      </c>
      <c r="Z994" s="39">
        <v>45829</v>
      </c>
      <c r="AA994" t="s">
        <v>133</v>
      </c>
      <c r="AB994" t="s">
        <v>732</v>
      </c>
      <c r="AC994" s="1">
        <f>LEN(טבלה2[[#This Row],[מספר רכב]])</f>
        <v>7</v>
      </c>
      <c r="AD994" s="1" t="str">
        <f>RIGHT(טבלה2[[#This Row],[מספר רכב]],טבלה2[[#This Row],[ספרות בצדדים]])</f>
        <v>73</v>
      </c>
      <c r="AE994" s="1" t="str">
        <f>MID(טבלה2[[#This Row],[מספר רכב]],טבלה2[[#This Row],[ספרות בצדדים]]+1,טבלה2[[#This Row],[ספרות באמצע]])</f>
        <v>884</v>
      </c>
      <c r="AF994" s="1" t="str">
        <f>MID(טבלה2[[#This Row],[מספר רכב]],1,טבלה2[[#This Row],[ספרות בצדדים]])</f>
        <v>34</v>
      </c>
      <c r="AG994" s="1" t="str">
        <f>CONCATENATE(טבלה2[[#This Row],[חלק שמאלי]],"-",טבלה2[[#This Row],[אמצע]],"-",טבלה2[[#This Row],[חלק ימני]])</f>
        <v>34-884-73</v>
      </c>
      <c r="AH994">
        <f>IF(טבלה2[[#This Row],[מספר ספרות]]=7,3,2)</f>
        <v>3</v>
      </c>
      <c r="AI994">
        <f>IF(טבלה2[[#This Row],[מספר ספרות]]=7,2,3)</f>
        <v>2</v>
      </c>
    </row>
    <row r="995" spans="17:35" x14ac:dyDescent="0.25">
      <c r="Q995">
        <v>1745366</v>
      </c>
      <c r="R995">
        <v>588</v>
      </c>
      <c r="S995" t="s">
        <v>111</v>
      </c>
      <c r="T995" t="s">
        <v>112</v>
      </c>
      <c r="U995" t="s">
        <v>113</v>
      </c>
      <c r="V995">
        <v>15</v>
      </c>
      <c r="W995">
        <v>2008</v>
      </c>
      <c r="X995" s="1">
        <f>2025-טבלה2[[#This Row],[שנת יצור]]</f>
        <v>17</v>
      </c>
      <c r="Y995" s="39">
        <v>45364</v>
      </c>
      <c r="Z995" s="39">
        <v>45683</v>
      </c>
      <c r="AA995" t="s">
        <v>122</v>
      </c>
      <c r="AB995" t="s">
        <v>117</v>
      </c>
      <c r="AC995" s="1">
        <f>LEN(טבלה2[[#This Row],[מספר רכב]])</f>
        <v>7</v>
      </c>
      <c r="AD995" s="1" t="str">
        <f>RIGHT(טבלה2[[#This Row],[מספר רכב]],טבלה2[[#This Row],[ספרות בצדדים]])</f>
        <v>66</v>
      </c>
      <c r="AE995" s="1" t="str">
        <f>MID(טבלה2[[#This Row],[מספר רכב]],טבלה2[[#This Row],[ספרות בצדדים]]+1,טבלה2[[#This Row],[ספרות באמצע]])</f>
        <v>453</v>
      </c>
      <c r="AF995" s="1" t="str">
        <f>MID(טבלה2[[#This Row],[מספר רכב]],1,טבלה2[[#This Row],[ספרות בצדדים]])</f>
        <v>17</v>
      </c>
      <c r="AG995" s="1" t="str">
        <f>CONCATENATE(טבלה2[[#This Row],[חלק שמאלי]],"-",טבלה2[[#This Row],[אמצע]],"-",טבלה2[[#This Row],[חלק ימני]])</f>
        <v>17-453-66</v>
      </c>
      <c r="AH995">
        <f>IF(טבלה2[[#This Row],[מספר ספרות]]=7,3,2)</f>
        <v>3</v>
      </c>
      <c r="AI995">
        <f>IF(טבלה2[[#This Row],[מספר ספרות]]=7,2,3)</f>
        <v>2</v>
      </c>
    </row>
    <row r="996" spans="17:35" x14ac:dyDescent="0.25">
      <c r="Q996">
        <v>73176801</v>
      </c>
      <c r="R996">
        <v>845</v>
      </c>
      <c r="S996" t="s">
        <v>226</v>
      </c>
      <c r="T996" t="s">
        <v>461</v>
      </c>
      <c r="U996" t="s">
        <v>656</v>
      </c>
      <c r="V996">
        <v>14</v>
      </c>
      <c r="W996">
        <v>2019</v>
      </c>
      <c r="X996" s="1">
        <f>2025-טבלה2[[#This Row],[שנת יצור]]</f>
        <v>6</v>
      </c>
      <c r="Y996" s="39">
        <v>45781</v>
      </c>
      <c r="Z996" s="39">
        <v>46149</v>
      </c>
      <c r="AA996" t="s">
        <v>116</v>
      </c>
      <c r="AB996" t="s">
        <v>434</v>
      </c>
      <c r="AC996" s="1">
        <f>LEN(טבלה2[[#This Row],[מספר רכב]])</f>
        <v>8</v>
      </c>
      <c r="AD996" s="1" t="str">
        <f>RIGHT(טבלה2[[#This Row],[מספר רכב]],טבלה2[[#This Row],[ספרות בצדדים]])</f>
        <v>801</v>
      </c>
      <c r="AE996" s="1" t="str">
        <f>MID(טבלה2[[#This Row],[מספר רכב]],טבלה2[[#This Row],[ספרות בצדדים]]+1,טבלה2[[#This Row],[ספרות באמצע]])</f>
        <v>76</v>
      </c>
      <c r="AF996" s="1" t="str">
        <f>MID(טבלה2[[#This Row],[מספר רכב]],1,טבלה2[[#This Row],[ספרות בצדדים]])</f>
        <v>731</v>
      </c>
      <c r="AG996" s="1" t="str">
        <f>CONCATENATE(טבלה2[[#This Row],[חלק שמאלי]],"-",טבלה2[[#This Row],[אמצע]],"-",טבלה2[[#This Row],[חלק ימני]])</f>
        <v>731-76-801</v>
      </c>
      <c r="AH996">
        <f>IF(טבלה2[[#This Row],[מספר ספרות]]=7,3,2)</f>
        <v>2</v>
      </c>
      <c r="AI996">
        <f>IF(טבלה2[[#This Row],[מספר ספרות]]=7,2,3)</f>
        <v>3</v>
      </c>
    </row>
    <row r="997" spans="17:35" x14ac:dyDescent="0.25">
      <c r="Q997">
        <v>4301664</v>
      </c>
      <c r="R997">
        <v>413</v>
      </c>
      <c r="S997" t="s">
        <v>123</v>
      </c>
      <c r="T997" t="s">
        <v>159</v>
      </c>
      <c r="U997" t="s">
        <v>158</v>
      </c>
      <c r="V997">
        <v>15</v>
      </c>
      <c r="W997">
        <v>2008</v>
      </c>
      <c r="X997" s="1">
        <f>2025-טבלה2[[#This Row],[שנת יצור]]</f>
        <v>17</v>
      </c>
      <c r="Y997" s="39">
        <v>45575</v>
      </c>
      <c r="Z997" s="39">
        <v>45924</v>
      </c>
      <c r="AA997" t="s">
        <v>133</v>
      </c>
      <c r="AB997" t="s">
        <v>127</v>
      </c>
      <c r="AC997" s="1">
        <f>LEN(טבלה2[[#This Row],[מספר רכב]])</f>
        <v>7</v>
      </c>
      <c r="AD997" s="1" t="str">
        <f>RIGHT(טבלה2[[#This Row],[מספר רכב]],טבלה2[[#This Row],[ספרות בצדדים]])</f>
        <v>64</v>
      </c>
      <c r="AE997" s="1" t="str">
        <f>MID(טבלה2[[#This Row],[מספר רכב]],טבלה2[[#This Row],[ספרות בצדדים]]+1,טבלה2[[#This Row],[ספרות באמצע]])</f>
        <v>016</v>
      </c>
      <c r="AF997" s="1" t="str">
        <f>MID(טבלה2[[#This Row],[מספר רכב]],1,טבלה2[[#This Row],[ספרות בצדדים]])</f>
        <v>43</v>
      </c>
      <c r="AG997" s="1" t="str">
        <f>CONCATENATE(טבלה2[[#This Row],[חלק שמאלי]],"-",טבלה2[[#This Row],[אמצע]],"-",טבלה2[[#This Row],[חלק ימני]])</f>
        <v>43-016-64</v>
      </c>
      <c r="AH997">
        <f>IF(טבלה2[[#This Row],[מספר ספרות]]=7,3,2)</f>
        <v>3</v>
      </c>
      <c r="AI997">
        <f>IF(טבלה2[[#This Row],[מספר ספרות]]=7,2,3)</f>
        <v>2</v>
      </c>
    </row>
    <row r="998" spans="17:35" x14ac:dyDescent="0.25">
      <c r="Q998">
        <v>6590034</v>
      </c>
      <c r="R998">
        <v>961</v>
      </c>
      <c r="S998" t="s">
        <v>213</v>
      </c>
      <c r="T998" t="s">
        <v>733</v>
      </c>
      <c r="U998" t="s">
        <v>215</v>
      </c>
      <c r="V998">
        <v>15</v>
      </c>
      <c r="W998">
        <v>2015</v>
      </c>
      <c r="X998" s="1">
        <f>2025-טבלה2[[#This Row],[שנת יצור]]</f>
        <v>10</v>
      </c>
      <c r="Y998" s="39">
        <v>45781</v>
      </c>
      <c r="Z998" s="39">
        <v>46158</v>
      </c>
      <c r="AA998" t="s">
        <v>233</v>
      </c>
      <c r="AB998" t="s">
        <v>323</v>
      </c>
      <c r="AC998" s="1">
        <f>LEN(טבלה2[[#This Row],[מספר רכב]])</f>
        <v>7</v>
      </c>
      <c r="AD998" s="1" t="str">
        <f>RIGHT(טבלה2[[#This Row],[מספר רכב]],טבלה2[[#This Row],[ספרות בצדדים]])</f>
        <v>34</v>
      </c>
      <c r="AE998" s="1" t="str">
        <f>MID(טבלה2[[#This Row],[מספר רכב]],טבלה2[[#This Row],[ספרות בצדדים]]+1,טבלה2[[#This Row],[ספרות באמצע]])</f>
        <v>900</v>
      </c>
      <c r="AF998" s="1" t="str">
        <f>MID(טבלה2[[#This Row],[מספר רכב]],1,טבלה2[[#This Row],[ספרות בצדדים]])</f>
        <v>65</v>
      </c>
      <c r="AG998" s="1" t="str">
        <f>CONCATENATE(טבלה2[[#This Row],[חלק שמאלי]],"-",טבלה2[[#This Row],[אמצע]],"-",טבלה2[[#This Row],[חלק ימני]])</f>
        <v>65-900-34</v>
      </c>
      <c r="AH998">
        <f>IF(טבלה2[[#This Row],[מספר ספרות]]=7,3,2)</f>
        <v>3</v>
      </c>
      <c r="AI998">
        <f>IF(טבלה2[[#This Row],[מספר ספרות]]=7,2,3)</f>
        <v>2</v>
      </c>
    </row>
    <row r="999" spans="17:35" x14ac:dyDescent="0.25">
      <c r="Q999">
        <v>2700862</v>
      </c>
      <c r="R999">
        <v>281</v>
      </c>
      <c r="S999" t="s">
        <v>292</v>
      </c>
      <c r="T999" t="s">
        <v>316</v>
      </c>
      <c r="U999" t="s">
        <v>294</v>
      </c>
      <c r="W999">
        <v>2007</v>
      </c>
      <c r="X999" s="1">
        <f>2025-טבלה2[[#This Row],[שנת יצור]]</f>
        <v>18</v>
      </c>
      <c r="Y999" s="39">
        <v>45382</v>
      </c>
      <c r="Z999" s="39">
        <v>45632</v>
      </c>
      <c r="AA999" t="s">
        <v>133</v>
      </c>
      <c r="AB999" t="s">
        <v>295</v>
      </c>
      <c r="AC999" s="1">
        <f>LEN(טבלה2[[#This Row],[מספר רכב]])</f>
        <v>7</v>
      </c>
      <c r="AD999" s="1" t="str">
        <f>RIGHT(טבלה2[[#This Row],[מספר רכב]],טבלה2[[#This Row],[ספרות בצדדים]])</f>
        <v>62</v>
      </c>
      <c r="AE999" s="1" t="str">
        <f>MID(טבלה2[[#This Row],[מספר רכב]],טבלה2[[#This Row],[ספרות בצדדים]]+1,טבלה2[[#This Row],[ספרות באמצע]])</f>
        <v>008</v>
      </c>
      <c r="AF999" s="1" t="str">
        <f>MID(טבלה2[[#This Row],[מספר רכב]],1,טבלה2[[#This Row],[ספרות בצדדים]])</f>
        <v>27</v>
      </c>
      <c r="AG999" s="1" t="str">
        <f>CONCATENATE(טבלה2[[#This Row],[חלק שמאלי]],"-",טבלה2[[#This Row],[אמצע]],"-",טבלה2[[#This Row],[חלק ימני]])</f>
        <v>27-008-62</v>
      </c>
      <c r="AH999">
        <f>IF(טבלה2[[#This Row],[מספר ספרות]]=7,3,2)</f>
        <v>3</v>
      </c>
      <c r="AI999">
        <f>IF(טבלה2[[#This Row],[מספר ספרות]]=7,2,3)</f>
        <v>2</v>
      </c>
    </row>
    <row r="1000" spans="17:35" x14ac:dyDescent="0.25">
      <c r="Q1000">
        <v>6184467</v>
      </c>
      <c r="R1000">
        <v>650</v>
      </c>
      <c r="S1000" t="s">
        <v>436</v>
      </c>
      <c r="T1000" t="s">
        <v>437</v>
      </c>
      <c r="U1000" t="s">
        <v>438</v>
      </c>
      <c r="V1000">
        <v>15</v>
      </c>
      <c r="W1000">
        <v>2009</v>
      </c>
      <c r="X1000" s="1">
        <f>2025-טבלה2[[#This Row],[שנת יצור]]</f>
        <v>16</v>
      </c>
      <c r="Y1000" s="39">
        <v>45323</v>
      </c>
      <c r="Z1000" s="39">
        <v>45656</v>
      </c>
      <c r="AA1000" t="s">
        <v>119</v>
      </c>
      <c r="AB1000" t="s">
        <v>439</v>
      </c>
      <c r="AC1000" s="1">
        <f>LEN(טבלה2[[#This Row],[מספר רכב]])</f>
        <v>7</v>
      </c>
      <c r="AD1000" s="1" t="str">
        <f>RIGHT(טבלה2[[#This Row],[מספר רכב]],טבלה2[[#This Row],[ספרות בצדדים]])</f>
        <v>67</v>
      </c>
      <c r="AE1000" s="1" t="str">
        <f>MID(טבלה2[[#This Row],[מספר רכב]],טבלה2[[#This Row],[ספרות בצדדים]]+1,טבלה2[[#This Row],[ספרות באמצע]])</f>
        <v>844</v>
      </c>
      <c r="AF1000" s="1" t="str">
        <f>MID(טבלה2[[#This Row],[מספר רכב]],1,טבלה2[[#This Row],[ספרות בצדדים]])</f>
        <v>61</v>
      </c>
      <c r="AG1000" s="1" t="str">
        <f>CONCATENATE(טבלה2[[#This Row],[חלק שמאלי]],"-",טבלה2[[#This Row],[אמצע]],"-",טבלה2[[#This Row],[חלק ימני]])</f>
        <v>61-844-67</v>
      </c>
      <c r="AH1000">
        <f>IF(טבלה2[[#This Row],[מספר ספרות]]=7,3,2)</f>
        <v>3</v>
      </c>
      <c r="AI1000">
        <f>IF(טבלה2[[#This Row],[מספר ספרות]]=7,2,3)</f>
        <v>2</v>
      </c>
    </row>
    <row r="1001" spans="17:35" x14ac:dyDescent="0.25">
      <c r="Q1001">
        <v>8866368</v>
      </c>
      <c r="R1001">
        <v>588</v>
      </c>
      <c r="S1001" t="s">
        <v>111</v>
      </c>
      <c r="T1001" t="s">
        <v>164</v>
      </c>
      <c r="U1001" t="s">
        <v>113</v>
      </c>
      <c r="V1001">
        <v>15</v>
      </c>
      <c r="W1001">
        <v>2010</v>
      </c>
      <c r="X1001" s="1">
        <f>2025-טבלה2[[#This Row],[שנת יצור]]</f>
        <v>15</v>
      </c>
      <c r="Y1001" s="39">
        <v>45425</v>
      </c>
      <c r="Z1001" s="39">
        <v>45837</v>
      </c>
      <c r="AA1001" t="s">
        <v>118</v>
      </c>
      <c r="AB1001" t="s">
        <v>117</v>
      </c>
      <c r="AC1001" s="1">
        <f>LEN(טבלה2[[#This Row],[מספר רכב]])</f>
        <v>7</v>
      </c>
      <c r="AD1001" s="1" t="str">
        <f>RIGHT(טבלה2[[#This Row],[מספר רכב]],טבלה2[[#This Row],[ספרות בצדדים]])</f>
        <v>68</v>
      </c>
      <c r="AE1001" s="1" t="str">
        <f>MID(טבלה2[[#This Row],[מספר רכב]],טבלה2[[#This Row],[ספרות בצדדים]]+1,טבלה2[[#This Row],[ספרות באמצע]])</f>
        <v>663</v>
      </c>
      <c r="AF1001" s="1" t="str">
        <f>MID(טבלה2[[#This Row],[מספר רכב]],1,טבלה2[[#This Row],[ספרות בצדדים]])</f>
        <v>88</v>
      </c>
      <c r="AG1001" s="1" t="str">
        <f>CONCATENATE(טבלה2[[#This Row],[חלק שמאלי]],"-",טבלה2[[#This Row],[אמצע]],"-",טבלה2[[#This Row],[חלק ימני]])</f>
        <v>88-663-68</v>
      </c>
      <c r="AH1001">
        <f>IF(טבלה2[[#This Row],[מספר ספרות]]=7,3,2)</f>
        <v>3</v>
      </c>
      <c r="AI1001">
        <f>IF(טבלה2[[#This Row],[מספר ספרות]]=7,2,3)</f>
        <v>2</v>
      </c>
    </row>
    <row r="1002" spans="17:35" x14ac:dyDescent="0.25">
      <c r="Q1002">
        <v>4923275</v>
      </c>
      <c r="R1002">
        <v>730</v>
      </c>
      <c r="S1002" t="s">
        <v>421</v>
      </c>
      <c r="T1002" t="s">
        <v>672</v>
      </c>
      <c r="U1002" t="s">
        <v>208</v>
      </c>
      <c r="V1002">
        <v>15</v>
      </c>
      <c r="W1002">
        <v>2012</v>
      </c>
      <c r="X1002" s="1">
        <f>2025-טבלה2[[#This Row],[שנת יצור]]</f>
        <v>13</v>
      </c>
      <c r="Y1002" s="39">
        <v>45415</v>
      </c>
      <c r="Z1002" s="39">
        <v>45741</v>
      </c>
      <c r="AA1002" t="s">
        <v>233</v>
      </c>
      <c r="AB1002" t="s">
        <v>141</v>
      </c>
      <c r="AC1002" s="1">
        <f>LEN(טבלה2[[#This Row],[מספר רכב]])</f>
        <v>7</v>
      </c>
      <c r="AD1002" s="1" t="str">
        <f>RIGHT(טבלה2[[#This Row],[מספר רכב]],טבלה2[[#This Row],[ספרות בצדדים]])</f>
        <v>75</v>
      </c>
      <c r="AE1002" s="1" t="str">
        <f>MID(טבלה2[[#This Row],[מספר רכב]],טבלה2[[#This Row],[ספרות בצדדים]]+1,טבלה2[[#This Row],[ספרות באמצע]])</f>
        <v>232</v>
      </c>
      <c r="AF1002" s="1" t="str">
        <f>MID(טבלה2[[#This Row],[מספר רכב]],1,טבלה2[[#This Row],[ספרות בצדדים]])</f>
        <v>49</v>
      </c>
      <c r="AG1002" s="1" t="str">
        <f>CONCATENATE(טבלה2[[#This Row],[חלק שמאלי]],"-",טבלה2[[#This Row],[אמצע]],"-",טבלה2[[#This Row],[חלק ימני]])</f>
        <v>49-232-75</v>
      </c>
      <c r="AH1002">
        <f>IF(טבלה2[[#This Row],[מספר ספרות]]=7,3,2)</f>
        <v>3</v>
      </c>
      <c r="AI1002">
        <f>IF(טבלה2[[#This Row],[מספר ספרות]]=7,2,3)</f>
        <v>2</v>
      </c>
    </row>
    <row r="1003" spans="17:35" x14ac:dyDescent="0.25">
      <c r="Q1003">
        <v>3057874</v>
      </c>
      <c r="R1003">
        <v>413</v>
      </c>
      <c r="S1003" t="s">
        <v>123</v>
      </c>
      <c r="T1003" t="s">
        <v>181</v>
      </c>
      <c r="U1003" t="s">
        <v>125</v>
      </c>
      <c r="V1003">
        <v>15</v>
      </c>
      <c r="W1003">
        <v>2011</v>
      </c>
      <c r="X1003" s="1">
        <f>2025-טבלה2[[#This Row],[שנת יצור]]</f>
        <v>14</v>
      </c>
      <c r="Y1003" s="39">
        <v>45361</v>
      </c>
      <c r="Z1003" s="39">
        <v>45723</v>
      </c>
      <c r="AA1003" t="s">
        <v>328</v>
      </c>
      <c r="AB1003" t="s">
        <v>127</v>
      </c>
      <c r="AC1003" s="1">
        <f>LEN(טבלה2[[#This Row],[מספר רכב]])</f>
        <v>7</v>
      </c>
      <c r="AD1003" s="1" t="str">
        <f>RIGHT(טבלה2[[#This Row],[מספר רכב]],טבלה2[[#This Row],[ספרות בצדדים]])</f>
        <v>74</v>
      </c>
      <c r="AE1003" s="1" t="str">
        <f>MID(טבלה2[[#This Row],[מספר רכב]],טבלה2[[#This Row],[ספרות בצדדים]]+1,טבלה2[[#This Row],[ספרות באמצע]])</f>
        <v>578</v>
      </c>
      <c r="AF1003" s="1" t="str">
        <f>MID(טבלה2[[#This Row],[מספר רכב]],1,טבלה2[[#This Row],[ספרות בצדדים]])</f>
        <v>30</v>
      </c>
      <c r="AG1003" s="1" t="str">
        <f>CONCATENATE(טבלה2[[#This Row],[חלק שמאלי]],"-",טבלה2[[#This Row],[אמצע]],"-",טבלה2[[#This Row],[חלק ימני]])</f>
        <v>30-578-74</v>
      </c>
      <c r="AH1003">
        <f>IF(טבלה2[[#This Row],[מספר ספרות]]=7,3,2)</f>
        <v>3</v>
      </c>
      <c r="AI1003">
        <f>IF(טבלה2[[#This Row],[מספר ספרות]]=7,2,3)</f>
        <v>2</v>
      </c>
    </row>
    <row r="1004" spans="17:35" x14ac:dyDescent="0.25">
      <c r="Q1004">
        <v>65373803</v>
      </c>
      <c r="R1004">
        <v>743</v>
      </c>
      <c r="S1004" t="s">
        <v>336</v>
      </c>
      <c r="T1004" t="s">
        <v>662</v>
      </c>
      <c r="U1004" t="s">
        <v>113</v>
      </c>
      <c r="V1004">
        <v>13</v>
      </c>
      <c r="W1004">
        <v>2024</v>
      </c>
      <c r="X1004" s="1">
        <f>2025-טבלה2[[#This Row],[שנת יצור]]</f>
        <v>1</v>
      </c>
      <c r="Y1004" s="39">
        <v>45435</v>
      </c>
      <c r="Z1004" s="39">
        <v>46164</v>
      </c>
      <c r="AA1004" t="s">
        <v>119</v>
      </c>
      <c r="AB1004">
        <v>2008</v>
      </c>
      <c r="AC1004" s="1">
        <f>LEN(טבלה2[[#This Row],[מספר רכב]])</f>
        <v>8</v>
      </c>
      <c r="AD1004" s="1" t="str">
        <f>RIGHT(טבלה2[[#This Row],[מספר רכב]],טבלה2[[#This Row],[ספרות בצדדים]])</f>
        <v>803</v>
      </c>
      <c r="AE1004" s="1" t="str">
        <f>MID(טבלה2[[#This Row],[מספר רכב]],טבלה2[[#This Row],[ספרות בצדדים]]+1,טבלה2[[#This Row],[ספרות באמצע]])</f>
        <v>73</v>
      </c>
      <c r="AF1004" s="1" t="str">
        <f>MID(טבלה2[[#This Row],[מספר רכב]],1,טבלה2[[#This Row],[ספרות בצדדים]])</f>
        <v>653</v>
      </c>
      <c r="AG1004" s="1" t="str">
        <f>CONCATENATE(טבלה2[[#This Row],[חלק שמאלי]],"-",טבלה2[[#This Row],[אמצע]],"-",טבלה2[[#This Row],[חלק ימני]])</f>
        <v>653-73-803</v>
      </c>
      <c r="AH1004">
        <f>IF(טבלה2[[#This Row],[מספר ספרות]]=7,3,2)</f>
        <v>2</v>
      </c>
      <c r="AI1004">
        <f>IF(טבלה2[[#This Row],[מספר ספרות]]=7,2,3)</f>
        <v>3</v>
      </c>
    </row>
    <row r="1005" spans="17:35" x14ac:dyDescent="0.25">
      <c r="Q1005">
        <v>80524601</v>
      </c>
      <c r="R1005">
        <v>413</v>
      </c>
      <c r="S1005" t="s">
        <v>123</v>
      </c>
      <c r="T1005" t="s">
        <v>413</v>
      </c>
      <c r="U1005" t="s">
        <v>283</v>
      </c>
      <c r="V1005">
        <v>11</v>
      </c>
      <c r="W1005">
        <v>2019</v>
      </c>
      <c r="X1005" s="1">
        <f>2025-טבלה2[[#This Row],[שנת יצור]]</f>
        <v>6</v>
      </c>
      <c r="Y1005" s="39">
        <v>45474</v>
      </c>
      <c r="Z1005" s="39">
        <v>45819</v>
      </c>
      <c r="AA1005" t="s">
        <v>119</v>
      </c>
      <c r="AB1005" t="s">
        <v>414</v>
      </c>
      <c r="AC1005" s="1">
        <f>LEN(טבלה2[[#This Row],[מספר רכב]])</f>
        <v>8</v>
      </c>
      <c r="AD1005" s="1" t="str">
        <f>RIGHT(טבלה2[[#This Row],[מספר רכב]],טבלה2[[#This Row],[ספרות בצדדים]])</f>
        <v>601</v>
      </c>
      <c r="AE1005" s="1" t="str">
        <f>MID(טבלה2[[#This Row],[מספר רכב]],טבלה2[[#This Row],[ספרות בצדדים]]+1,טבלה2[[#This Row],[ספרות באמצע]])</f>
        <v>24</v>
      </c>
      <c r="AF1005" s="1" t="str">
        <f>MID(טבלה2[[#This Row],[מספר רכב]],1,טבלה2[[#This Row],[ספרות בצדדים]])</f>
        <v>805</v>
      </c>
      <c r="AG1005" s="1" t="str">
        <f>CONCATENATE(טבלה2[[#This Row],[חלק שמאלי]],"-",טבלה2[[#This Row],[אמצע]],"-",טבלה2[[#This Row],[חלק ימני]])</f>
        <v>805-24-601</v>
      </c>
      <c r="AH1005">
        <f>IF(טבלה2[[#This Row],[מספר ספרות]]=7,3,2)</f>
        <v>2</v>
      </c>
      <c r="AI1005">
        <f>IF(טבלה2[[#This Row],[מספר ספרות]]=7,2,3)</f>
        <v>3</v>
      </c>
    </row>
    <row r="1006" spans="17:35" x14ac:dyDescent="0.25">
      <c r="Q1006">
        <v>1726063</v>
      </c>
      <c r="R1006">
        <v>839</v>
      </c>
      <c r="S1006" t="s">
        <v>244</v>
      </c>
      <c r="T1006" t="s">
        <v>600</v>
      </c>
      <c r="U1006" t="s">
        <v>601</v>
      </c>
      <c r="W1006">
        <v>2008</v>
      </c>
      <c r="X1006" s="1">
        <f>2025-טבלה2[[#This Row],[שנת יצור]]</f>
        <v>17</v>
      </c>
      <c r="Y1006" s="39">
        <v>45068</v>
      </c>
      <c r="Z1006" s="39">
        <v>45439</v>
      </c>
      <c r="AA1006" t="s">
        <v>133</v>
      </c>
      <c r="AB1006" t="s">
        <v>252</v>
      </c>
      <c r="AC1006" s="1">
        <f>LEN(טבלה2[[#This Row],[מספר רכב]])</f>
        <v>7</v>
      </c>
      <c r="AD1006" s="1" t="str">
        <f>RIGHT(טבלה2[[#This Row],[מספר רכב]],טבלה2[[#This Row],[ספרות בצדדים]])</f>
        <v>63</v>
      </c>
      <c r="AE1006" s="1" t="str">
        <f>MID(טבלה2[[#This Row],[מספר רכב]],טבלה2[[#This Row],[ספרות בצדדים]]+1,טבלה2[[#This Row],[ספרות באמצע]])</f>
        <v>260</v>
      </c>
      <c r="AF1006" s="1" t="str">
        <f>MID(טבלה2[[#This Row],[מספר רכב]],1,טבלה2[[#This Row],[ספרות בצדדים]])</f>
        <v>17</v>
      </c>
      <c r="AG1006" s="1" t="str">
        <f>CONCATENATE(טבלה2[[#This Row],[חלק שמאלי]],"-",טבלה2[[#This Row],[אמצע]],"-",טבלה2[[#This Row],[חלק ימני]])</f>
        <v>17-260-63</v>
      </c>
      <c r="AH1006">
        <f>IF(טבלה2[[#This Row],[מספר ספרות]]=7,3,2)</f>
        <v>3</v>
      </c>
      <c r="AI1006">
        <f>IF(טבלה2[[#This Row],[מספר ספרות]]=7,2,3)</f>
        <v>2</v>
      </c>
    </row>
    <row r="1007" spans="17:35" x14ac:dyDescent="0.25">
      <c r="Q1007">
        <v>25613301</v>
      </c>
      <c r="R1007">
        <v>961</v>
      </c>
      <c r="S1007" t="s">
        <v>213</v>
      </c>
      <c r="T1007" t="s">
        <v>734</v>
      </c>
      <c r="U1007" t="s">
        <v>201</v>
      </c>
      <c r="V1007">
        <v>15</v>
      </c>
      <c r="W1007">
        <v>2019</v>
      </c>
      <c r="X1007" s="1">
        <f>2025-טבלה2[[#This Row],[שנת יצור]]</f>
        <v>6</v>
      </c>
      <c r="Y1007" s="39">
        <v>45468</v>
      </c>
      <c r="Z1007" s="39">
        <v>45861</v>
      </c>
      <c r="AA1007" t="s">
        <v>156</v>
      </c>
      <c r="AB1007" t="s">
        <v>735</v>
      </c>
      <c r="AC1007" s="1">
        <f>LEN(טבלה2[[#This Row],[מספר רכב]])</f>
        <v>8</v>
      </c>
      <c r="AD1007" s="1" t="str">
        <f>RIGHT(טבלה2[[#This Row],[מספר רכב]],טבלה2[[#This Row],[ספרות בצדדים]])</f>
        <v>301</v>
      </c>
      <c r="AE1007" s="1" t="str">
        <f>MID(טבלה2[[#This Row],[מספר רכב]],טבלה2[[#This Row],[ספרות בצדדים]]+1,טבלה2[[#This Row],[ספרות באמצע]])</f>
        <v>13</v>
      </c>
      <c r="AF1007" s="1" t="str">
        <f>MID(טבלה2[[#This Row],[מספר רכב]],1,טבלה2[[#This Row],[ספרות בצדדים]])</f>
        <v>256</v>
      </c>
      <c r="AG1007" s="1" t="str">
        <f>CONCATENATE(טבלה2[[#This Row],[חלק שמאלי]],"-",טבלה2[[#This Row],[אמצע]],"-",טבלה2[[#This Row],[חלק ימני]])</f>
        <v>256-13-301</v>
      </c>
      <c r="AH1007">
        <f>IF(טבלה2[[#This Row],[מספר ספרות]]=7,3,2)</f>
        <v>2</v>
      </c>
      <c r="AI1007">
        <f>IF(טבלה2[[#This Row],[מספר ספרות]]=7,2,3)</f>
        <v>3</v>
      </c>
    </row>
    <row r="1008" spans="17:35" x14ac:dyDescent="0.25">
      <c r="Q1008">
        <v>3083074</v>
      </c>
      <c r="R1008">
        <v>672</v>
      </c>
      <c r="S1008" t="s">
        <v>255</v>
      </c>
      <c r="T1008" t="s">
        <v>736</v>
      </c>
      <c r="U1008" t="s">
        <v>276</v>
      </c>
      <c r="V1008">
        <v>14</v>
      </c>
      <c r="W1008">
        <v>2011</v>
      </c>
      <c r="X1008" s="1">
        <f>2025-טבלה2[[#This Row],[שנת יצור]]</f>
        <v>14</v>
      </c>
      <c r="Y1008" s="39">
        <v>45371</v>
      </c>
      <c r="Z1008" s="39">
        <v>45728</v>
      </c>
      <c r="AA1008" t="s">
        <v>289</v>
      </c>
      <c r="AB1008" t="s">
        <v>257</v>
      </c>
      <c r="AC1008" s="1">
        <f>LEN(טבלה2[[#This Row],[מספר רכב]])</f>
        <v>7</v>
      </c>
      <c r="AD1008" s="1" t="str">
        <f>RIGHT(טבלה2[[#This Row],[מספר רכב]],טבלה2[[#This Row],[ספרות בצדדים]])</f>
        <v>74</v>
      </c>
      <c r="AE1008" s="1" t="str">
        <f>MID(טבלה2[[#This Row],[מספר רכב]],טבלה2[[#This Row],[ספרות בצדדים]]+1,טבלה2[[#This Row],[ספרות באמצע]])</f>
        <v>830</v>
      </c>
      <c r="AF1008" s="1" t="str">
        <f>MID(טבלה2[[#This Row],[מספר רכב]],1,טבלה2[[#This Row],[ספרות בצדדים]])</f>
        <v>30</v>
      </c>
      <c r="AG1008" s="1" t="str">
        <f>CONCATENATE(טבלה2[[#This Row],[חלק שמאלי]],"-",טבלה2[[#This Row],[אמצע]],"-",טבלה2[[#This Row],[חלק ימני]])</f>
        <v>30-830-74</v>
      </c>
      <c r="AH1008">
        <f>IF(טבלה2[[#This Row],[מספר ספרות]]=7,3,2)</f>
        <v>3</v>
      </c>
      <c r="AI1008">
        <f>IF(טבלה2[[#This Row],[מספר ספרות]]=7,2,3)</f>
        <v>2</v>
      </c>
    </row>
    <row r="1009" spans="17:35" x14ac:dyDescent="0.25">
      <c r="Q1009">
        <v>5895366</v>
      </c>
      <c r="R1009">
        <v>253</v>
      </c>
      <c r="S1009" t="s">
        <v>196</v>
      </c>
      <c r="T1009" t="s">
        <v>243</v>
      </c>
      <c r="U1009" t="s">
        <v>198</v>
      </c>
      <c r="V1009">
        <v>15</v>
      </c>
      <c r="W1009">
        <v>2009</v>
      </c>
      <c r="X1009" s="1">
        <f>2025-טבלה2[[#This Row],[שנת יצור]]</f>
        <v>16</v>
      </c>
      <c r="Y1009" s="39">
        <v>45449</v>
      </c>
      <c r="Z1009" s="39">
        <v>45828</v>
      </c>
      <c r="AA1009" t="s">
        <v>116</v>
      </c>
      <c r="AB1009" t="s">
        <v>200</v>
      </c>
      <c r="AC1009" s="1">
        <f>LEN(טבלה2[[#This Row],[מספר רכב]])</f>
        <v>7</v>
      </c>
      <c r="AD1009" s="1" t="str">
        <f>RIGHT(טבלה2[[#This Row],[מספר רכב]],טבלה2[[#This Row],[ספרות בצדדים]])</f>
        <v>66</v>
      </c>
      <c r="AE1009" s="1" t="str">
        <f>MID(טבלה2[[#This Row],[מספר רכב]],טבלה2[[#This Row],[ספרות בצדדים]]+1,טבלה2[[#This Row],[ספרות באמצע]])</f>
        <v>953</v>
      </c>
      <c r="AF1009" s="1" t="str">
        <f>MID(טבלה2[[#This Row],[מספר רכב]],1,טבלה2[[#This Row],[ספרות בצדדים]])</f>
        <v>58</v>
      </c>
      <c r="AG1009" s="1" t="str">
        <f>CONCATENATE(טבלה2[[#This Row],[חלק שמאלי]],"-",טבלה2[[#This Row],[אמצע]],"-",טבלה2[[#This Row],[חלק ימני]])</f>
        <v>58-953-66</v>
      </c>
      <c r="AH1009">
        <f>IF(טבלה2[[#This Row],[מספר ספרות]]=7,3,2)</f>
        <v>3</v>
      </c>
      <c r="AI1009">
        <f>IF(טבלה2[[#This Row],[מספר ספרות]]=7,2,3)</f>
        <v>2</v>
      </c>
    </row>
    <row r="1010" spans="17:35" x14ac:dyDescent="0.25">
      <c r="Q1010">
        <v>6685268</v>
      </c>
      <c r="R1010">
        <v>588</v>
      </c>
      <c r="S1010" t="s">
        <v>111</v>
      </c>
      <c r="T1010" t="s">
        <v>164</v>
      </c>
      <c r="U1010" t="s">
        <v>113</v>
      </c>
      <c r="V1010">
        <v>15</v>
      </c>
      <c r="W1010">
        <v>2009</v>
      </c>
      <c r="X1010" s="1">
        <f>2025-טבלה2[[#This Row],[שנת יצור]]</f>
        <v>16</v>
      </c>
      <c r="Y1010" s="39">
        <v>45324</v>
      </c>
      <c r="Z1010" s="39">
        <v>45647</v>
      </c>
      <c r="AA1010" t="s">
        <v>156</v>
      </c>
      <c r="AB1010" t="s">
        <v>117</v>
      </c>
      <c r="AC1010" s="1">
        <f>LEN(טבלה2[[#This Row],[מספר רכב]])</f>
        <v>7</v>
      </c>
      <c r="AD1010" s="1" t="str">
        <f>RIGHT(טבלה2[[#This Row],[מספר רכב]],טבלה2[[#This Row],[ספרות בצדדים]])</f>
        <v>68</v>
      </c>
      <c r="AE1010" s="1" t="str">
        <f>MID(טבלה2[[#This Row],[מספר רכב]],טבלה2[[#This Row],[ספרות בצדדים]]+1,טבלה2[[#This Row],[ספרות באמצע]])</f>
        <v>852</v>
      </c>
      <c r="AF1010" s="1" t="str">
        <f>MID(טבלה2[[#This Row],[מספר רכב]],1,טבלה2[[#This Row],[ספרות בצדדים]])</f>
        <v>66</v>
      </c>
      <c r="AG1010" s="1" t="str">
        <f>CONCATENATE(טבלה2[[#This Row],[חלק שמאלי]],"-",טבלה2[[#This Row],[אמצע]],"-",טבלה2[[#This Row],[חלק ימני]])</f>
        <v>66-852-68</v>
      </c>
      <c r="AH1010">
        <f>IF(טבלה2[[#This Row],[מספר ספרות]]=7,3,2)</f>
        <v>3</v>
      </c>
      <c r="AI1010">
        <f>IF(טבלה2[[#This Row],[מספר ספרות]]=7,2,3)</f>
        <v>2</v>
      </c>
    </row>
    <row r="1011" spans="17:35" x14ac:dyDescent="0.25">
      <c r="Q1011">
        <v>71246703</v>
      </c>
      <c r="R1011">
        <v>845</v>
      </c>
      <c r="S1011" t="s">
        <v>226</v>
      </c>
      <c r="T1011" t="s">
        <v>737</v>
      </c>
      <c r="U1011" t="s">
        <v>738</v>
      </c>
      <c r="V1011">
        <v>13</v>
      </c>
      <c r="W1011">
        <v>2024</v>
      </c>
      <c r="X1011" s="1">
        <f>2025-טבלה2[[#This Row],[שנת יצור]]</f>
        <v>1</v>
      </c>
      <c r="Y1011" s="39">
        <v>45447</v>
      </c>
      <c r="Z1011" s="39">
        <v>45811</v>
      </c>
      <c r="AA1011" t="s">
        <v>119</v>
      </c>
      <c r="AB1011" t="s">
        <v>358</v>
      </c>
      <c r="AC1011" s="1">
        <f>LEN(טבלה2[[#This Row],[מספר רכב]])</f>
        <v>8</v>
      </c>
      <c r="AD1011" s="1" t="str">
        <f>RIGHT(טבלה2[[#This Row],[מספר רכב]],טבלה2[[#This Row],[ספרות בצדדים]])</f>
        <v>703</v>
      </c>
      <c r="AE1011" s="1" t="str">
        <f>MID(טבלה2[[#This Row],[מספר רכב]],טבלה2[[#This Row],[ספרות בצדדים]]+1,טבלה2[[#This Row],[ספרות באמצע]])</f>
        <v>46</v>
      </c>
      <c r="AF1011" s="1" t="str">
        <f>MID(טבלה2[[#This Row],[מספר רכב]],1,טבלה2[[#This Row],[ספרות בצדדים]])</f>
        <v>712</v>
      </c>
      <c r="AG1011" s="1" t="str">
        <f>CONCATENATE(טבלה2[[#This Row],[חלק שמאלי]],"-",טבלה2[[#This Row],[אמצע]],"-",טבלה2[[#This Row],[חלק ימני]])</f>
        <v>712-46-703</v>
      </c>
      <c r="AH1011">
        <f>IF(טבלה2[[#This Row],[מספר ספרות]]=7,3,2)</f>
        <v>2</v>
      </c>
      <c r="AI1011">
        <f>IF(טבלה2[[#This Row],[מספר ספרות]]=7,2,3)</f>
        <v>3</v>
      </c>
    </row>
    <row r="1012" spans="17:35" x14ac:dyDescent="0.25">
      <c r="Q1012">
        <v>7603063</v>
      </c>
      <c r="R1012">
        <v>413</v>
      </c>
      <c r="S1012" t="s">
        <v>123</v>
      </c>
      <c r="T1012" t="s">
        <v>180</v>
      </c>
      <c r="U1012" t="s">
        <v>125</v>
      </c>
      <c r="V1012">
        <v>15</v>
      </c>
      <c r="W1012">
        <v>2008</v>
      </c>
      <c r="X1012" s="1">
        <f>2025-טבלה2[[#This Row],[שנת יצור]]</f>
        <v>17</v>
      </c>
      <c r="Y1012" s="39">
        <v>45505</v>
      </c>
      <c r="Z1012" s="39">
        <v>45842</v>
      </c>
      <c r="AA1012" t="s">
        <v>119</v>
      </c>
      <c r="AB1012" t="s">
        <v>127</v>
      </c>
      <c r="AC1012" s="1">
        <f>LEN(טבלה2[[#This Row],[מספר רכב]])</f>
        <v>7</v>
      </c>
      <c r="AD1012" s="1" t="str">
        <f>RIGHT(טבלה2[[#This Row],[מספר רכב]],טבלה2[[#This Row],[ספרות בצדדים]])</f>
        <v>63</v>
      </c>
      <c r="AE1012" s="1" t="str">
        <f>MID(טבלה2[[#This Row],[מספר רכב]],טבלה2[[#This Row],[ספרות בצדדים]]+1,טבלה2[[#This Row],[ספרות באמצע]])</f>
        <v>030</v>
      </c>
      <c r="AF1012" s="1" t="str">
        <f>MID(טבלה2[[#This Row],[מספר רכב]],1,טבלה2[[#This Row],[ספרות בצדדים]])</f>
        <v>76</v>
      </c>
      <c r="AG1012" s="1" t="str">
        <f>CONCATENATE(טבלה2[[#This Row],[חלק שמאלי]],"-",טבלה2[[#This Row],[אמצע]],"-",טבלה2[[#This Row],[חלק ימני]])</f>
        <v>76-030-63</v>
      </c>
      <c r="AH1012">
        <f>IF(טבלה2[[#This Row],[מספר ספרות]]=7,3,2)</f>
        <v>3</v>
      </c>
      <c r="AI1012">
        <f>IF(טבלה2[[#This Row],[מספר ספרות]]=7,2,3)</f>
        <v>2</v>
      </c>
    </row>
    <row r="1013" spans="17:35" x14ac:dyDescent="0.25">
      <c r="Q1013">
        <v>6444066</v>
      </c>
      <c r="R1013">
        <v>593</v>
      </c>
      <c r="S1013" t="s">
        <v>147</v>
      </c>
      <c r="T1013">
        <v>212.054</v>
      </c>
      <c r="U1013" t="s">
        <v>739</v>
      </c>
      <c r="V1013">
        <v>15</v>
      </c>
      <c r="W1013">
        <v>2009</v>
      </c>
      <c r="X1013" s="1">
        <f>2025-טבלה2[[#This Row],[שנת יצור]]</f>
        <v>16</v>
      </c>
      <c r="Y1013" s="39">
        <v>45476</v>
      </c>
      <c r="Z1013" s="39">
        <v>45860</v>
      </c>
      <c r="AA1013" t="s">
        <v>118</v>
      </c>
      <c r="AB1013" t="s">
        <v>488</v>
      </c>
      <c r="AC1013" s="1">
        <f>LEN(טבלה2[[#This Row],[מספר רכב]])</f>
        <v>7</v>
      </c>
      <c r="AD1013" s="1" t="str">
        <f>RIGHT(טבלה2[[#This Row],[מספר רכב]],טבלה2[[#This Row],[ספרות בצדדים]])</f>
        <v>66</v>
      </c>
      <c r="AE1013" s="1" t="str">
        <f>MID(טבלה2[[#This Row],[מספר רכב]],טבלה2[[#This Row],[ספרות בצדדים]]+1,טבלה2[[#This Row],[ספרות באמצע]])</f>
        <v>440</v>
      </c>
      <c r="AF1013" s="1" t="str">
        <f>MID(טבלה2[[#This Row],[מספר רכב]],1,טבלה2[[#This Row],[ספרות בצדדים]])</f>
        <v>64</v>
      </c>
      <c r="AG1013" s="1" t="str">
        <f>CONCATENATE(טבלה2[[#This Row],[חלק שמאלי]],"-",טבלה2[[#This Row],[אמצע]],"-",טבלה2[[#This Row],[חלק ימני]])</f>
        <v>64-440-66</v>
      </c>
      <c r="AH1013">
        <f>IF(טבלה2[[#This Row],[מספר ספרות]]=7,3,2)</f>
        <v>3</v>
      </c>
      <c r="AI1013">
        <f>IF(טבלה2[[#This Row],[מספר ספרות]]=7,2,3)</f>
        <v>2</v>
      </c>
    </row>
    <row r="1014" spans="17:35" x14ac:dyDescent="0.25">
      <c r="Q1014">
        <v>2741917</v>
      </c>
      <c r="R1014">
        <v>312</v>
      </c>
      <c r="S1014" t="s">
        <v>153</v>
      </c>
      <c r="T1014" t="s">
        <v>443</v>
      </c>
      <c r="U1014" t="s">
        <v>444</v>
      </c>
      <c r="W1014">
        <v>1997</v>
      </c>
      <c r="X1014" s="1">
        <f>2025-טבלה2[[#This Row],[שנת יצור]]</f>
        <v>28</v>
      </c>
      <c r="Y1014" s="39">
        <v>45803</v>
      </c>
      <c r="Z1014" s="39">
        <v>46005</v>
      </c>
      <c r="AA1014" t="s">
        <v>390</v>
      </c>
      <c r="AB1014" t="s">
        <v>152</v>
      </c>
      <c r="AC1014" s="1">
        <f>LEN(טבלה2[[#This Row],[מספר רכב]])</f>
        <v>7</v>
      </c>
      <c r="AD1014" s="1" t="str">
        <f>RIGHT(טבלה2[[#This Row],[מספר רכב]],טבלה2[[#This Row],[ספרות בצדדים]])</f>
        <v>17</v>
      </c>
      <c r="AE1014" s="1" t="str">
        <f>MID(טבלה2[[#This Row],[מספר רכב]],טבלה2[[#This Row],[ספרות בצדדים]]+1,טבלה2[[#This Row],[ספרות באמצע]])</f>
        <v>419</v>
      </c>
      <c r="AF1014" s="1" t="str">
        <f>MID(טבלה2[[#This Row],[מספר רכב]],1,טבלה2[[#This Row],[ספרות בצדדים]])</f>
        <v>27</v>
      </c>
      <c r="AG1014" s="1" t="str">
        <f>CONCATENATE(טבלה2[[#This Row],[חלק שמאלי]],"-",טבלה2[[#This Row],[אמצע]],"-",טבלה2[[#This Row],[חלק ימני]])</f>
        <v>27-419-17</v>
      </c>
      <c r="AH1014">
        <f>IF(טבלה2[[#This Row],[מספר ספרות]]=7,3,2)</f>
        <v>3</v>
      </c>
      <c r="AI1014">
        <f>IF(טבלה2[[#This Row],[מספר ספרות]]=7,2,3)</f>
        <v>2</v>
      </c>
    </row>
    <row r="1015" spans="17:35" x14ac:dyDescent="0.25">
      <c r="Q1015">
        <v>6367566</v>
      </c>
      <c r="R1015">
        <v>593</v>
      </c>
      <c r="S1015" t="s">
        <v>147</v>
      </c>
      <c r="T1015">
        <v>212.054</v>
      </c>
      <c r="U1015" t="s">
        <v>177</v>
      </c>
      <c r="V1015">
        <v>15</v>
      </c>
      <c r="W1015">
        <v>2009</v>
      </c>
      <c r="X1015" s="1">
        <f>2025-טבלה2[[#This Row],[שנת יצור]]</f>
        <v>16</v>
      </c>
      <c r="Y1015" s="39">
        <v>45473</v>
      </c>
      <c r="Z1015" s="39">
        <v>45831</v>
      </c>
      <c r="AA1015" t="s">
        <v>156</v>
      </c>
      <c r="AB1015" t="s">
        <v>488</v>
      </c>
      <c r="AC1015" s="1">
        <f>LEN(טבלה2[[#This Row],[מספר רכב]])</f>
        <v>7</v>
      </c>
      <c r="AD1015" s="1" t="str">
        <f>RIGHT(טבלה2[[#This Row],[מספר רכב]],טבלה2[[#This Row],[ספרות בצדדים]])</f>
        <v>66</v>
      </c>
      <c r="AE1015" s="1" t="str">
        <f>MID(טבלה2[[#This Row],[מספר רכב]],טבלה2[[#This Row],[ספרות בצדדים]]+1,טבלה2[[#This Row],[ספרות באמצע]])</f>
        <v>675</v>
      </c>
      <c r="AF1015" s="1" t="str">
        <f>MID(טבלה2[[#This Row],[מספר רכב]],1,טבלה2[[#This Row],[ספרות בצדדים]])</f>
        <v>63</v>
      </c>
      <c r="AG1015" s="1" t="str">
        <f>CONCATENATE(טבלה2[[#This Row],[חלק שמאלי]],"-",טבלה2[[#This Row],[אמצע]],"-",טבלה2[[#This Row],[חלק ימני]])</f>
        <v>63-675-66</v>
      </c>
      <c r="AH1015">
        <f>IF(טבלה2[[#This Row],[מספר ספרות]]=7,3,2)</f>
        <v>3</v>
      </c>
      <c r="AI1015">
        <f>IF(טבלה2[[#This Row],[מספר ספרות]]=7,2,3)</f>
        <v>2</v>
      </c>
    </row>
    <row r="1016" spans="17:35" x14ac:dyDescent="0.25">
      <c r="Q1016">
        <v>1834378</v>
      </c>
      <c r="R1016">
        <v>322</v>
      </c>
      <c r="S1016" t="s">
        <v>605</v>
      </c>
      <c r="T1016" t="s">
        <v>731</v>
      </c>
      <c r="U1016" t="s">
        <v>194</v>
      </c>
      <c r="V1016">
        <v>7</v>
      </c>
      <c r="W1016">
        <v>2011</v>
      </c>
      <c r="X1016" s="1">
        <f>2025-טבלה2[[#This Row],[שנת יצור]]</f>
        <v>14</v>
      </c>
      <c r="Y1016" s="39">
        <v>45438</v>
      </c>
      <c r="Z1016" s="39">
        <v>45822</v>
      </c>
      <c r="AA1016" t="s">
        <v>740</v>
      </c>
      <c r="AB1016" t="s">
        <v>732</v>
      </c>
      <c r="AC1016" s="1">
        <f>LEN(טבלה2[[#This Row],[מספר רכב]])</f>
        <v>7</v>
      </c>
      <c r="AD1016" s="1" t="str">
        <f>RIGHT(טבלה2[[#This Row],[מספר רכב]],טבלה2[[#This Row],[ספרות בצדדים]])</f>
        <v>78</v>
      </c>
      <c r="AE1016" s="1" t="str">
        <f>MID(טבלה2[[#This Row],[מספר רכב]],טבלה2[[#This Row],[ספרות בצדדים]]+1,טבלה2[[#This Row],[ספרות באמצע]])</f>
        <v>343</v>
      </c>
      <c r="AF1016" s="1" t="str">
        <f>MID(טבלה2[[#This Row],[מספר רכב]],1,טבלה2[[#This Row],[ספרות בצדדים]])</f>
        <v>18</v>
      </c>
      <c r="AG1016" s="1" t="str">
        <f>CONCATENATE(טבלה2[[#This Row],[חלק שמאלי]],"-",טבלה2[[#This Row],[אמצע]],"-",טבלה2[[#This Row],[חלק ימני]])</f>
        <v>18-343-78</v>
      </c>
      <c r="AH1016">
        <f>IF(טבלה2[[#This Row],[מספר ספרות]]=7,3,2)</f>
        <v>3</v>
      </c>
      <c r="AI1016">
        <f>IF(טבלה2[[#This Row],[מספר ספרות]]=7,2,3)</f>
        <v>2</v>
      </c>
    </row>
    <row r="1017" spans="17:35" x14ac:dyDescent="0.25">
      <c r="Q1017">
        <v>4019165</v>
      </c>
      <c r="R1017">
        <v>751</v>
      </c>
      <c r="S1017" t="s">
        <v>231</v>
      </c>
      <c r="T1017" t="s">
        <v>258</v>
      </c>
      <c r="U1017" t="s">
        <v>215</v>
      </c>
      <c r="V1017">
        <v>15</v>
      </c>
      <c r="W1017">
        <v>2008</v>
      </c>
      <c r="X1017" s="1">
        <f>2025-טבלה2[[#This Row],[שנת יצור]]</f>
        <v>17</v>
      </c>
      <c r="Y1017" s="39">
        <v>45449</v>
      </c>
      <c r="Z1017" s="39">
        <v>45823</v>
      </c>
      <c r="AA1017" t="s">
        <v>229</v>
      </c>
      <c r="AB1017" t="s">
        <v>260</v>
      </c>
      <c r="AC1017" s="1">
        <f>LEN(טבלה2[[#This Row],[מספר רכב]])</f>
        <v>7</v>
      </c>
      <c r="AD1017" s="1" t="str">
        <f>RIGHT(טבלה2[[#This Row],[מספר רכב]],טבלה2[[#This Row],[ספרות בצדדים]])</f>
        <v>65</v>
      </c>
      <c r="AE1017" s="1" t="str">
        <f>MID(טבלה2[[#This Row],[מספר רכב]],טבלה2[[#This Row],[ספרות בצדדים]]+1,טבלה2[[#This Row],[ספרות באמצע]])</f>
        <v>191</v>
      </c>
      <c r="AF1017" s="1" t="str">
        <f>MID(טבלה2[[#This Row],[מספר רכב]],1,טבלה2[[#This Row],[ספרות בצדדים]])</f>
        <v>40</v>
      </c>
      <c r="AG1017" s="1" t="str">
        <f>CONCATENATE(טבלה2[[#This Row],[חלק שמאלי]],"-",טבלה2[[#This Row],[אמצע]],"-",טבלה2[[#This Row],[חלק ימני]])</f>
        <v>40-191-65</v>
      </c>
      <c r="AH1017">
        <f>IF(טבלה2[[#This Row],[מספר ספרות]]=7,3,2)</f>
        <v>3</v>
      </c>
      <c r="AI1017">
        <f>IF(טבלה2[[#This Row],[מספר ספרות]]=7,2,3)</f>
        <v>2</v>
      </c>
    </row>
    <row r="1018" spans="17:35" x14ac:dyDescent="0.25">
      <c r="Q1018">
        <v>5952378</v>
      </c>
      <c r="R1018">
        <v>751</v>
      </c>
      <c r="S1018" t="s">
        <v>231</v>
      </c>
      <c r="T1018" t="s">
        <v>741</v>
      </c>
      <c r="U1018" t="s">
        <v>742</v>
      </c>
      <c r="V1018">
        <v>15</v>
      </c>
      <c r="W1018">
        <v>2012</v>
      </c>
      <c r="X1018" s="1">
        <f>2025-טבלה2[[#This Row],[שנת יצור]]</f>
        <v>13</v>
      </c>
      <c r="Y1018" s="39">
        <v>45418</v>
      </c>
      <c r="Z1018" s="39">
        <v>45727</v>
      </c>
      <c r="AA1018" t="s">
        <v>122</v>
      </c>
      <c r="AB1018" t="s">
        <v>743</v>
      </c>
      <c r="AC1018" s="1">
        <f>LEN(טבלה2[[#This Row],[מספר רכב]])</f>
        <v>7</v>
      </c>
      <c r="AD1018" s="1" t="str">
        <f>RIGHT(טבלה2[[#This Row],[מספר רכב]],טבלה2[[#This Row],[ספרות בצדדים]])</f>
        <v>78</v>
      </c>
      <c r="AE1018" s="1" t="str">
        <f>MID(טבלה2[[#This Row],[מספר רכב]],טבלה2[[#This Row],[ספרות בצדדים]]+1,טבלה2[[#This Row],[ספרות באמצע]])</f>
        <v>523</v>
      </c>
      <c r="AF1018" s="1" t="str">
        <f>MID(טבלה2[[#This Row],[מספר רכב]],1,טבלה2[[#This Row],[ספרות בצדדים]])</f>
        <v>59</v>
      </c>
      <c r="AG1018" s="1" t="str">
        <f>CONCATENATE(טבלה2[[#This Row],[חלק שמאלי]],"-",טבלה2[[#This Row],[אמצע]],"-",טבלה2[[#This Row],[חלק ימני]])</f>
        <v>59-523-78</v>
      </c>
      <c r="AH1018">
        <f>IF(טבלה2[[#This Row],[מספר ספרות]]=7,3,2)</f>
        <v>3</v>
      </c>
      <c r="AI1018">
        <f>IF(טבלה2[[#This Row],[מספר ספרות]]=7,2,3)</f>
        <v>2</v>
      </c>
    </row>
    <row r="1019" spans="17:35" x14ac:dyDescent="0.25">
      <c r="Q1019">
        <v>7017676</v>
      </c>
      <c r="R1019">
        <v>724</v>
      </c>
      <c r="S1019" t="s">
        <v>203</v>
      </c>
      <c r="T1019" t="s">
        <v>744</v>
      </c>
      <c r="U1019" t="s">
        <v>220</v>
      </c>
      <c r="V1019">
        <v>15</v>
      </c>
      <c r="W1019">
        <v>2012</v>
      </c>
      <c r="X1019" s="1">
        <f>2025-טבלה2[[#This Row],[שנת יצור]]</f>
        <v>13</v>
      </c>
      <c r="Y1019" s="39">
        <v>45398</v>
      </c>
      <c r="Z1019" s="39">
        <v>45743</v>
      </c>
      <c r="AA1019" t="s">
        <v>119</v>
      </c>
      <c r="AB1019" t="s">
        <v>222</v>
      </c>
      <c r="AC1019" s="1">
        <f>LEN(טבלה2[[#This Row],[מספר רכב]])</f>
        <v>7</v>
      </c>
      <c r="AD1019" s="1" t="str">
        <f>RIGHT(טבלה2[[#This Row],[מספר רכב]],טבלה2[[#This Row],[ספרות בצדדים]])</f>
        <v>76</v>
      </c>
      <c r="AE1019" s="1" t="str">
        <f>MID(טבלה2[[#This Row],[מספר רכב]],טבלה2[[#This Row],[ספרות בצדדים]]+1,טבלה2[[#This Row],[ספרות באמצע]])</f>
        <v>176</v>
      </c>
      <c r="AF1019" s="1" t="str">
        <f>MID(טבלה2[[#This Row],[מספר רכב]],1,טבלה2[[#This Row],[ספרות בצדדים]])</f>
        <v>70</v>
      </c>
      <c r="AG1019" s="1" t="str">
        <f>CONCATENATE(טבלה2[[#This Row],[חלק שמאלי]],"-",טבלה2[[#This Row],[אמצע]],"-",טבלה2[[#This Row],[חלק ימני]])</f>
        <v>70-176-76</v>
      </c>
      <c r="AH1019">
        <f>IF(טבלה2[[#This Row],[מספר ספרות]]=7,3,2)</f>
        <v>3</v>
      </c>
      <c r="AI1019">
        <f>IF(טבלה2[[#This Row],[מספר ספרות]]=7,2,3)</f>
        <v>2</v>
      </c>
    </row>
    <row r="1020" spans="17:35" x14ac:dyDescent="0.25">
      <c r="Q1020">
        <v>3180674</v>
      </c>
      <c r="R1020">
        <v>413</v>
      </c>
      <c r="S1020" t="s">
        <v>123</v>
      </c>
      <c r="T1020" t="s">
        <v>181</v>
      </c>
      <c r="U1020" t="s">
        <v>125</v>
      </c>
      <c r="V1020">
        <v>15</v>
      </c>
      <c r="W1020">
        <v>2011</v>
      </c>
      <c r="X1020" s="1">
        <f>2025-טבלה2[[#This Row],[שנת יצור]]</f>
        <v>14</v>
      </c>
      <c r="Y1020" s="39">
        <v>45379</v>
      </c>
      <c r="Z1020" s="39">
        <v>45744</v>
      </c>
      <c r="AA1020" t="s">
        <v>133</v>
      </c>
      <c r="AB1020" t="s">
        <v>127</v>
      </c>
      <c r="AC1020" s="1">
        <f>LEN(טבלה2[[#This Row],[מספר רכב]])</f>
        <v>7</v>
      </c>
      <c r="AD1020" s="1" t="str">
        <f>RIGHT(טבלה2[[#This Row],[מספר רכב]],טבלה2[[#This Row],[ספרות בצדדים]])</f>
        <v>74</v>
      </c>
      <c r="AE1020" s="1" t="str">
        <f>MID(טבלה2[[#This Row],[מספר רכב]],טבלה2[[#This Row],[ספרות בצדדים]]+1,טבלה2[[#This Row],[ספרות באמצע]])</f>
        <v>806</v>
      </c>
      <c r="AF1020" s="1" t="str">
        <f>MID(טבלה2[[#This Row],[מספר רכב]],1,טבלה2[[#This Row],[ספרות בצדדים]])</f>
        <v>31</v>
      </c>
      <c r="AG1020" s="1" t="str">
        <f>CONCATENATE(טבלה2[[#This Row],[חלק שמאלי]],"-",טבלה2[[#This Row],[אמצע]],"-",טבלה2[[#This Row],[חלק ימני]])</f>
        <v>31-806-74</v>
      </c>
      <c r="AH1020">
        <f>IF(טבלה2[[#This Row],[מספר ספרות]]=7,3,2)</f>
        <v>3</v>
      </c>
      <c r="AI1020">
        <f>IF(טבלה2[[#This Row],[מספר ספרות]]=7,2,3)</f>
        <v>2</v>
      </c>
    </row>
    <row r="1021" spans="17:35" x14ac:dyDescent="0.25">
      <c r="Q1021">
        <v>7570057</v>
      </c>
      <c r="R1021">
        <v>588</v>
      </c>
      <c r="S1021" t="s">
        <v>111</v>
      </c>
      <c r="T1021" t="s">
        <v>112</v>
      </c>
      <c r="U1021" t="s">
        <v>113</v>
      </c>
      <c r="W1021">
        <v>2005</v>
      </c>
      <c r="X1021" s="1">
        <f>2025-טבלה2[[#This Row],[שנת יצור]]</f>
        <v>20</v>
      </c>
      <c r="Y1021" s="39">
        <v>45803</v>
      </c>
      <c r="Z1021" s="39">
        <v>45980</v>
      </c>
      <c r="AA1021" t="s">
        <v>116</v>
      </c>
      <c r="AB1021" t="s">
        <v>115</v>
      </c>
      <c r="AC1021" s="1">
        <f>LEN(טבלה2[[#This Row],[מספר רכב]])</f>
        <v>7</v>
      </c>
      <c r="AD1021" s="1" t="str">
        <f>RIGHT(טבלה2[[#This Row],[מספר רכב]],טבלה2[[#This Row],[ספרות בצדדים]])</f>
        <v>57</v>
      </c>
      <c r="AE1021" s="1" t="str">
        <f>MID(טבלה2[[#This Row],[מספר רכב]],טבלה2[[#This Row],[ספרות בצדדים]]+1,טבלה2[[#This Row],[ספרות באמצע]])</f>
        <v>700</v>
      </c>
      <c r="AF1021" s="1" t="str">
        <f>MID(טבלה2[[#This Row],[מספר רכב]],1,טבלה2[[#This Row],[ספרות בצדדים]])</f>
        <v>75</v>
      </c>
      <c r="AG1021" s="1" t="str">
        <f>CONCATENATE(טבלה2[[#This Row],[חלק שמאלי]],"-",טבלה2[[#This Row],[אמצע]],"-",טבלה2[[#This Row],[חלק ימני]])</f>
        <v>75-700-57</v>
      </c>
      <c r="AH1021">
        <f>IF(טבלה2[[#This Row],[מספר ספרות]]=7,3,2)</f>
        <v>3</v>
      </c>
      <c r="AI1021">
        <f>IF(טבלה2[[#This Row],[מספר ספרות]]=7,2,3)</f>
        <v>2</v>
      </c>
    </row>
    <row r="1022" spans="17:35" x14ac:dyDescent="0.25">
      <c r="Q1022">
        <v>8324558</v>
      </c>
      <c r="R1022">
        <v>413</v>
      </c>
      <c r="S1022" t="s">
        <v>123</v>
      </c>
      <c r="T1022" t="s">
        <v>179</v>
      </c>
      <c r="U1022" t="s">
        <v>158</v>
      </c>
      <c r="W1022">
        <v>2005</v>
      </c>
      <c r="X1022" s="1">
        <f>2025-טבלה2[[#This Row],[שנת יצור]]</f>
        <v>20</v>
      </c>
      <c r="Y1022" s="39">
        <v>45616</v>
      </c>
      <c r="Z1022" s="39">
        <v>45998</v>
      </c>
      <c r="AA1022" t="s">
        <v>133</v>
      </c>
      <c r="AB1022" t="s">
        <v>127</v>
      </c>
      <c r="AC1022" s="1">
        <f>LEN(טבלה2[[#This Row],[מספר רכב]])</f>
        <v>7</v>
      </c>
      <c r="AD1022" s="1" t="str">
        <f>RIGHT(טבלה2[[#This Row],[מספר רכב]],טבלה2[[#This Row],[ספרות בצדדים]])</f>
        <v>58</v>
      </c>
      <c r="AE1022" s="1" t="str">
        <f>MID(טבלה2[[#This Row],[מספר רכב]],טבלה2[[#This Row],[ספרות בצדדים]]+1,טבלה2[[#This Row],[ספרות באמצע]])</f>
        <v>245</v>
      </c>
      <c r="AF1022" s="1" t="str">
        <f>MID(טבלה2[[#This Row],[מספר רכב]],1,טבלה2[[#This Row],[ספרות בצדדים]])</f>
        <v>83</v>
      </c>
      <c r="AG1022" s="1" t="str">
        <f>CONCATENATE(טבלה2[[#This Row],[חלק שמאלי]],"-",טבלה2[[#This Row],[אמצע]],"-",טבלה2[[#This Row],[חלק ימני]])</f>
        <v>83-245-58</v>
      </c>
      <c r="AH1022">
        <f>IF(טבלה2[[#This Row],[מספר ספרות]]=7,3,2)</f>
        <v>3</v>
      </c>
      <c r="AI1022">
        <f>IF(טבלה2[[#This Row],[מספר ספרות]]=7,2,3)</f>
        <v>2</v>
      </c>
    </row>
    <row r="1023" spans="17:35" x14ac:dyDescent="0.25">
      <c r="Q1023">
        <v>2152067</v>
      </c>
      <c r="R1023">
        <v>778</v>
      </c>
      <c r="S1023" t="s">
        <v>353</v>
      </c>
      <c r="T1023" t="s">
        <v>699</v>
      </c>
      <c r="U1023" t="s">
        <v>700</v>
      </c>
      <c r="V1023">
        <v>15</v>
      </c>
      <c r="W1023">
        <v>2009</v>
      </c>
      <c r="X1023" s="1">
        <f>2025-טבלה2[[#This Row],[שנת יצור]]</f>
        <v>16</v>
      </c>
      <c r="Y1023" s="39">
        <v>45438</v>
      </c>
      <c r="Z1023" s="39">
        <v>45779</v>
      </c>
      <c r="AA1023" t="s">
        <v>133</v>
      </c>
      <c r="AB1023" t="s">
        <v>407</v>
      </c>
      <c r="AC1023" s="1">
        <f>LEN(טבלה2[[#This Row],[מספר רכב]])</f>
        <v>7</v>
      </c>
      <c r="AD1023" s="1" t="str">
        <f>RIGHT(טבלה2[[#This Row],[מספר רכב]],טבלה2[[#This Row],[ספרות בצדדים]])</f>
        <v>67</v>
      </c>
      <c r="AE1023" s="1" t="str">
        <f>MID(טבלה2[[#This Row],[מספר רכב]],טבלה2[[#This Row],[ספרות בצדדים]]+1,טבלה2[[#This Row],[ספרות באמצע]])</f>
        <v>520</v>
      </c>
      <c r="AF1023" s="1" t="str">
        <f>MID(טבלה2[[#This Row],[מספר רכב]],1,טבלה2[[#This Row],[ספרות בצדדים]])</f>
        <v>21</v>
      </c>
      <c r="AG1023" s="1" t="str">
        <f>CONCATENATE(טבלה2[[#This Row],[חלק שמאלי]],"-",טבלה2[[#This Row],[אמצע]],"-",טבלה2[[#This Row],[חלק ימני]])</f>
        <v>21-520-67</v>
      </c>
      <c r="AH1023">
        <f>IF(טבלה2[[#This Row],[מספר ספרות]]=7,3,2)</f>
        <v>3</v>
      </c>
      <c r="AI1023">
        <f>IF(טבלה2[[#This Row],[מספר ספרות]]=7,2,3)</f>
        <v>2</v>
      </c>
    </row>
    <row r="1024" spans="17:35" x14ac:dyDescent="0.25">
      <c r="Q1024">
        <v>6725431</v>
      </c>
      <c r="R1024">
        <v>885</v>
      </c>
      <c r="S1024" t="s">
        <v>239</v>
      </c>
      <c r="T1024" t="s">
        <v>365</v>
      </c>
      <c r="U1024" t="s">
        <v>151</v>
      </c>
      <c r="V1024">
        <v>14</v>
      </c>
      <c r="W1024">
        <v>2014</v>
      </c>
      <c r="X1024" s="1">
        <f>2025-טבלה2[[#This Row],[שנת יצור]]</f>
        <v>11</v>
      </c>
      <c r="Y1024" s="39">
        <v>45781</v>
      </c>
      <c r="Z1024" s="39">
        <v>46142</v>
      </c>
      <c r="AA1024" t="s">
        <v>367</v>
      </c>
      <c r="AB1024" t="s">
        <v>368</v>
      </c>
      <c r="AC1024" s="1">
        <f>LEN(טבלה2[[#This Row],[מספר רכב]])</f>
        <v>7</v>
      </c>
      <c r="AD1024" s="1" t="str">
        <f>RIGHT(טבלה2[[#This Row],[מספר רכב]],טבלה2[[#This Row],[ספרות בצדדים]])</f>
        <v>31</v>
      </c>
      <c r="AE1024" s="1" t="str">
        <f>MID(טבלה2[[#This Row],[מספר רכב]],טבלה2[[#This Row],[ספרות בצדדים]]+1,טבלה2[[#This Row],[ספרות באמצע]])</f>
        <v>254</v>
      </c>
      <c r="AF1024" s="1" t="str">
        <f>MID(טבלה2[[#This Row],[מספר רכב]],1,טבלה2[[#This Row],[ספרות בצדדים]])</f>
        <v>67</v>
      </c>
      <c r="AG1024" s="1" t="str">
        <f>CONCATENATE(טבלה2[[#This Row],[חלק שמאלי]],"-",טבלה2[[#This Row],[אמצע]],"-",טבלה2[[#This Row],[חלק ימני]])</f>
        <v>67-254-31</v>
      </c>
      <c r="AH1024">
        <f>IF(טבלה2[[#This Row],[מספר ספרות]]=7,3,2)</f>
        <v>3</v>
      </c>
      <c r="AI1024">
        <f>IF(טבלה2[[#This Row],[מספר ספרות]]=7,2,3)</f>
        <v>2</v>
      </c>
    </row>
    <row r="1025" spans="17:35" x14ac:dyDescent="0.25">
      <c r="Q1025">
        <v>7767268</v>
      </c>
      <c r="R1025">
        <v>588</v>
      </c>
      <c r="S1025" t="s">
        <v>111</v>
      </c>
      <c r="T1025" t="s">
        <v>164</v>
      </c>
      <c r="U1025" t="s">
        <v>113</v>
      </c>
      <c r="V1025">
        <v>15</v>
      </c>
      <c r="W1025">
        <v>2010</v>
      </c>
      <c r="X1025" s="1">
        <f>2025-טבלה2[[#This Row],[שנת יצור]]</f>
        <v>15</v>
      </c>
      <c r="Y1025" s="39">
        <v>45331</v>
      </c>
      <c r="Z1025" s="39">
        <v>45740</v>
      </c>
      <c r="AA1025" t="s">
        <v>122</v>
      </c>
      <c r="AB1025" t="s">
        <v>117</v>
      </c>
      <c r="AC1025" s="1">
        <f>LEN(טבלה2[[#This Row],[מספר רכב]])</f>
        <v>7</v>
      </c>
      <c r="AD1025" s="1" t="str">
        <f>RIGHT(טבלה2[[#This Row],[מספר רכב]],טבלה2[[#This Row],[ספרות בצדדים]])</f>
        <v>68</v>
      </c>
      <c r="AE1025" s="1" t="str">
        <f>MID(טבלה2[[#This Row],[מספר רכב]],טבלה2[[#This Row],[ספרות בצדדים]]+1,טבלה2[[#This Row],[ספרות באמצע]])</f>
        <v>672</v>
      </c>
      <c r="AF1025" s="1" t="str">
        <f>MID(טבלה2[[#This Row],[מספר רכב]],1,טבלה2[[#This Row],[ספרות בצדדים]])</f>
        <v>77</v>
      </c>
      <c r="AG1025" s="1" t="str">
        <f>CONCATENATE(טבלה2[[#This Row],[חלק שמאלי]],"-",טבלה2[[#This Row],[אמצע]],"-",טבלה2[[#This Row],[חלק ימני]])</f>
        <v>77-672-68</v>
      </c>
      <c r="AH1025">
        <f>IF(טבלה2[[#This Row],[מספר ספרות]]=7,3,2)</f>
        <v>3</v>
      </c>
      <c r="AI1025">
        <f>IF(טבלה2[[#This Row],[מספר ספרות]]=7,2,3)</f>
        <v>2</v>
      </c>
    </row>
    <row r="1026" spans="17:35" x14ac:dyDescent="0.25">
      <c r="Q1026">
        <v>6710967</v>
      </c>
      <c r="R1026">
        <v>650</v>
      </c>
      <c r="S1026" t="s">
        <v>436</v>
      </c>
      <c r="T1026" t="s">
        <v>745</v>
      </c>
      <c r="U1026" t="s">
        <v>438</v>
      </c>
      <c r="V1026">
        <v>15</v>
      </c>
      <c r="W1026">
        <v>2011</v>
      </c>
      <c r="X1026" s="1">
        <f>2025-טבלה2[[#This Row],[שנת יצור]]</f>
        <v>14</v>
      </c>
      <c r="Y1026" s="39">
        <v>45355</v>
      </c>
      <c r="Z1026" s="39">
        <v>45724</v>
      </c>
      <c r="AA1026" t="s">
        <v>119</v>
      </c>
      <c r="AB1026" t="s">
        <v>439</v>
      </c>
      <c r="AC1026" s="1">
        <f>LEN(טבלה2[[#This Row],[מספר רכב]])</f>
        <v>7</v>
      </c>
      <c r="AD1026" s="1" t="str">
        <f>RIGHT(טבלה2[[#This Row],[מספר רכב]],טבלה2[[#This Row],[ספרות בצדדים]])</f>
        <v>67</v>
      </c>
      <c r="AE1026" s="1" t="str">
        <f>MID(טבלה2[[#This Row],[מספר רכב]],טבלה2[[#This Row],[ספרות בצדדים]]+1,טבלה2[[#This Row],[ספרות באמצע]])</f>
        <v>109</v>
      </c>
      <c r="AF1026" s="1" t="str">
        <f>MID(טבלה2[[#This Row],[מספר רכב]],1,טבלה2[[#This Row],[ספרות בצדדים]])</f>
        <v>67</v>
      </c>
      <c r="AG1026" s="1" t="str">
        <f>CONCATENATE(טבלה2[[#This Row],[חלק שמאלי]],"-",טבלה2[[#This Row],[אמצע]],"-",טבלה2[[#This Row],[חלק ימני]])</f>
        <v>67-109-67</v>
      </c>
      <c r="AH1026">
        <f>IF(טבלה2[[#This Row],[מספר ספרות]]=7,3,2)</f>
        <v>3</v>
      </c>
      <c r="AI1026">
        <f>IF(טבלה2[[#This Row],[מספר ספרות]]=7,2,3)</f>
        <v>2</v>
      </c>
    </row>
    <row r="1027" spans="17:35" x14ac:dyDescent="0.25">
      <c r="Q1027">
        <v>7649059</v>
      </c>
      <c r="R1027">
        <v>413</v>
      </c>
      <c r="S1027" t="s">
        <v>123</v>
      </c>
      <c r="T1027" t="s">
        <v>179</v>
      </c>
      <c r="U1027" t="s">
        <v>158</v>
      </c>
      <c r="W1027">
        <v>2006</v>
      </c>
      <c r="X1027" s="1">
        <f>2025-טבלה2[[#This Row],[שנת יצור]]</f>
        <v>19</v>
      </c>
      <c r="Y1027" s="39">
        <v>45803</v>
      </c>
      <c r="Z1027" s="39">
        <v>46150</v>
      </c>
      <c r="AA1027" t="s">
        <v>133</v>
      </c>
      <c r="AB1027" t="s">
        <v>127</v>
      </c>
      <c r="AC1027" s="1">
        <f>LEN(טבלה2[[#This Row],[מספר רכב]])</f>
        <v>7</v>
      </c>
      <c r="AD1027" s="1" t="str">
        <f>RIGHT(טבלה2[[#This Row],[מספר רכב]],טבלה2[[#This Row],[ספרות בצדדים]])</f>
        <v>59</v>
      </c>
      <c r="AE1027" s="1" t="str">
        <f>MID(טבלה2[[#This Row],[מספר רכב]],טבלה2[[#This Row],[ספרות בצדדים]]+1,טבלה2[[#This Row],[ספרות באמצע]])</f>
        <v>490</v>
      </c>
      <c r="AF1027" s="1" t="str">
        <f>MID(טבלה2[[#This Row],[מספר רכב]],1,טבלה2[[#This Row],[ספרות בצדדים]])</f>
        <v>76</v>
      </c>
      <c r="AG1027" s="1" t="str">
        <f>CONCATENATE(טבלה2[[#This Row],[חלק שמאלי]],"-",טבלה2[[#This Row],[אמצע]],"-",טבלה2[[#This Row],[חלק ימני]])</f>
        <v>76-490-59</v>
      </c>
      <c r="AH1027">
        <f>IF(טבלה2[[#This Row],[מספר ספרות]]=7,3,2)</f>
        <v>3</v>
      </c>
      <c r="AI1027">
        <f>IF(טבלה2[[#This Row],[מספר ספרות]]=7,2,3)</f>
        <v>2</v>
      </c>
    </row>
    <row r="1028" spans="17:35" x14ac:dyDescent="0.25">
      <c r="Q1028">
        <v>7800763</v>
      </c>
      <c r="R1028">
        <v>413</v>
      </c>
      <c r="S1028" t="s">
        <v>123</v>
      </c>
      <c r="T1028" t="s">
        <v>159</v>
      </c>
      <c r="U1028" t="s">
        <v>158</v>
      </c>
      <c r="V1028">
        <v>15</v>
      </c>
      <c r="W1028">
        <v>2008</v>
      </c>
      <c r="X1028" s="1">
        <f>2025-טבלה2[[#This Row],[שנת יצור]]</f>
        <v>17</v>
      </c>
      <c r="Y1028" s="39">
        <v>45485</v>
      </c>
      <c r="Z1028" s="39">
        <v>45869</v>
      </c>
      <c r="AA1028" t="s">
        <v>133</v>
      </c>
      <c r="AB1028" t="s">
        <v>127</v>
      </c>
      <c r="AC1028" s="1">
        <f>LEN(טבלה2[[#This Row],[מספר רכב]])</f>
        <v>7</v>
      </c>
      <c r="AD1028" s="1" t="str">
        <f>RIGHT(טבלה2[[#This Row],[מספר רכב]],טבלה2[[#This Row],[ספרות בצדדים]])</f>
        <v>63</v>
      </c>
      <c r="AE1028" s="1" t="str">
        <f>MID(טבלה2[[#This Row],[מספר רכב]],טבלה2[[#This Row],[ספרות בצדדים]]+1,טבלה2[[#This Row],[ספרות באמצע]])</f>
        <v>007</v>
      </c>
      <c r="AF1028" s="1" t="str">
        <f>MID(טבלה2[[#This Row],[מספר רכב]],1,טבלה2[[#This Row],[ספרות בצדדים]])</f>
        <v>78</v>
      </c>
      <c r="AG1028" s="1" t="str">
        <f>CONCATENATE(טבלה2[[#This Row],[חלק שמאלי]],"-",טבלה2[[#This Row],[אמצע]],"-",טבלה2[[#This Row],[חלק ימני]])</f>
        <v>78-007-63</v>
      </c>
      <c r="AH1028">
        <f>IF(טבלה2[[#This Row],[מספר ספרות]]=7,3,2)</f>
        <v>3</v>
      </c>
      <c r="AI1028">
        <f>IF(טבלה2[[#This Row],[מספר ספרות]]=7,2,3)</f>
        <v>2</v>
      </c>
    </row>
    <row r="1029" spans="17:35" x14ac:dyDescent="0.25">
      <c r="Q1029">
        <v>7116716</v>
      </c>
      <c r="R1029">
        <v>588</v>
      </c>
      <c r="S1029" t="s">
        <v>111</v>
      </c>
      <c r="T1029" t="s">
        <v>112</v>
      </c>
      <c r="U1029" t="s">
        <v>121</v>
      </c>
      <c r="W1029">
        <v>2004</v>
      </c>
      <c r="X1029" s="1">
        <f>2025-טבלה2[[#This Row],[שנת יצור]]</f>
        <v>21</v>
      </c>
      <c r="Y1029" s="39">
        <v>45286</v>
      </c>
      <c r="Z1029" s="39">
        <v>45490</v>
      </c>
      <c r="AA1029" t="s">
        <v>116</v>
      </c>
      <c r="AB1029" t="s">
        <v>115</v>
      </c>
      <c r="AC1029" s="1">
        <f>LEN(טבלה2[[#This Row],[מספר רכב]])</f>
        <v>7</v>
      </c>
      <c r="AD1029" s="1" t="str">
        <f>RIGHT(טבלה2[[#This Row],[מספר רכב]],טבלה2[[#This Row],[ספרות בצדדים]])</f>
        <v>16</v>
      </c>
      <c r="AE1029" s="1" t="str">
        <f>MID(טבלה2[[#This Row],[מספר רכב]],טבלה2[[#This Row],[ספרות בצדדים]]+1,טבלה2[[#This Row],[ספרות באמצע]])</f>
        <v>167</v>
      </c>
      <c r="AF1029" s="1" t="str">
        <f>MID(טבלה2[[#This Row],[מספר רכב]],1,טבלה2[[#This Row],[ספרות בצדדים]])</f>
        <v>71</v>
      </c>
      <c r="AG1029" s="1" t="str">
        <f>CONCATENATE(טבלה2[[#This Row],[חלק שמאלי]],"-",טבלה2[[#This Row],[אמצע]],"-",טבלה2[[#This Row],[חלק ימני]])</f>
        <v>71-167-16</v>
      </c>
      <c r="AH1029">
        <f>IF(טבלה2[[#This Row],[מספר ספרות]]=7,3,2)</f>
        <v>3</v>
      </c>
      <c r="AI1029">
        <f>IF(טבלה2[[#This Row],[מספר ספרות]]=7,2,3)</f>
        <v>2</v>
      </c>
    </row>
    <row r="1030" spans="17:35" x14ac:dyDescent="0.25">
      <c r="Q1030">
        <v>5872736</v>
      </c>
      <c r="R1030">
        <v>734</v>
      </c>
      <c r="S1030" t="s">
        <v>139</v>
      </c>
      <c r="T1030" t="s">
        <v>140</v>
      </c>
      <c r="U1030" t="s">
        <v>136</v>
      </c>
      <c r="W1030">
        <v>2002</v>
      </c>
      <c r="X1030" s="1">
        <f>2025-טבלה2[[#This Row],[שנת יצור]]</f>
        <v>23</v>
      </c>
      <c r="Y1030" s="39">
        <v>45639</v>
      </c>
      <c r="Z1030" s="39">
        <v>45813</v>
      </c>
      <c r="AA1030" t="s">
        <v>116</v>
      </c>
      <c r="AB1030" t="s">
        <v>141</v>
      </c>
      <c r="AC1030" s="1">
        <f>LEN(טבלה2[[#This Row],[מספר רכב]])</f>
        <v>7</v>
      </c>
      <c r="AD1030" s="1" t="str">
        <f>RIGHT(טבלה2[[#This Row],[מספר רכב]],טבלה2[[#This Row],[ספרות בצדדים]])</f>
        <v>36</v>
      </c>
      <c r="AE1030" s="1" t="str">
        <f>MID(טבלה2[[#This Row],[מספר רכב]],טבלה2[[#This Row],[ספרות בצדדים]]+1,טבלה2[[#This Row],[ספרות באמצע]])</f>
        <v>727</v>
      </c>
      <c r="AF1030" s="1" t="str">
        <f>MID(טבלה2[[#This Row],[מספר רכב]],1,טבלה2[[#This Row],[ספרות בצדדים]])</f>
        <v>58</v>
      </c>
      <c r="AG1030" s="1" t="str">
        <f>CONCATENATE(טבלה2[[#This Row],[חלק שמאלי]],"-",טבלה2[[#This Row],[אמצע]],"-",טבלה2[[#This Row],[חלק ימני]])</f>
        <v>58-727-36</v>
      </c>
      <c r="AH1030">
        <f>IF(טבלה2[[#This Row],[מספר ספרות]]=7,3,2)</f>
        <v>3</v>
      </c>
      <c r="AI1030">
        <f>IF(טבלה2[[#This Row],[מספר ספרות]]=7,2,3)</f>
        <v>2</v>
      </c>
    </row>
    <row r="1031" spans="17:35" x14ac:dyDescent="0.25">
      <c r="Q1031">
        <v>6390385</v>
      </c>
      <c r="R1031">
        <v>885</v>
      </c>
      <c r="S1031" t="s">
        <v>239</v>
      </c>
      <c r="T1031" t="s">
        <v>746</v>
      </c>
      <c r="U1031" t="s">
        <v>151</v>
      </c>
      <c r="V1031">
        <v>4</v>
      </c>
      <c r="W1031">
        <v>2017</v>
      </c>
      <c r="X1031" s="1">
        <f>2025-טבלה2[[#This Row],[שנת יצור]]</f>
        <v>8</v>
      </c>
      <c r="Y1031" s="39">
        <v>45781</v>
      </c>
      <c r="Z1031" s="39">
        <v>46145</v>
      </c>
      <c r="AA1031" t="s">
        <v>156</v>
      </c>
      <c r="AB1031" t="s">
        <v>525</v>
      </c>
      <c r="AC1031" s="1">
        <f>LEN(טבלה2[[#This Row],[מספר רכב]])</f>
        <v>7</v>
      </c>
      <c r="AD1031" s="1" t="str">
        <f>RIGHT(טבלה2[[#This Row],[מספר רכב]],טבלה2[[#This Row],[ספרות בצדדים]])</f>
        <v>85</v>
      </c>
      <c r="AE1031" s="1" t="str">
        <f>MID(טבלה2[[#This Row],[מספר רכב]],טבלה2[[#This Row],[ספרות בצדדים]]+1,טבלה2[[#This Row],[ספרות באמצע]])</f>
        <v>903</v>
      </c>
      <c r="AF1031" s="1" t="str">
        <f>MID(טבלה2[[#This Row],[מספר רכב]],1,טבלה2[[#This Row],[ספרות בצדדים]])</f>
        <v>63</v>
      </c>
      <c r="AG1031" s="1" t="str">
        <f>CONCATENATE(טבלה2[[#This Row],[חלק שמאלי]],"-",טבלה2[[#This Row],[אמצע]],"-",טבלה2[[#This Row],[חלק ימני]])</f>
        <v>63-903-85</v>
      </c>
      <c r="AH1031">
        <f>IF(טבלה2[[#This Row],[מספר ספרות]]=7,3,2)</f>
        <v>3</v>
      </c>
      <c r="AI1031">
        <f>IF(טבלה2[[#This Row],[מספר ספרות]]=7,2,3)</f>
        <v>2</v>
      </c>
    </row>
    <row r="1032" spans="17:35" x14ac:dyDescent="0.25">
      <c r="Q1032">
        <v>6854274</v>
      </c>
      <c r="R1032">
        <v>845</v>
      </c>
      <c r="S1032" t="s">
        <v>226</v>
      </c>
      <c r="T1032" t="s">
        <v>357</v>
      </c>
      <c r="U1032" t="s">
        <v>198</v>
      </c>
      <c r="V1032">
        <v>15</v>
      </c>
      <c r="W1032">
        <v>2011</v>
      </c>
      <c r="X1032" s="1">
        <f>2025-טבלה2[[#This Row],[שנת יצור]]</f>
        <v>14</v>
      </c>
      <c r="Y1032" s="39">
        <v>45399</v>
      </c>
      <c r="Z1032" s="39">
        <v>45732</v>
      </c>
      <c r="AA1032" t="s">
        <v>116</v>
      </c>
      <c r="AB1032" t="s">
        <v>358</v>
      </c>
      <c r="AC1032" s="1">
        <f>LEN(טבלה2[[#This Row],[מספר רכב]])</f>
        <v>7</v>
      </c>
      <c r="AD1032" s="1" t="str">
        <f>RIGHT(טבלה2[[#This Row],[מספר רכב]],טבלה2[[#This Row],[ספרות בצדדים]])</f>
        <v>74</v>
      </c>
      <c r="AE1032" s="1" t="str">
        <f>MID(טבלה2[[#This Row],[מספר רכב]],טבלה2[[#This Row],[ספרות בצדדים]]+1,טבלה2[[#This Row],[ספרות באמצע]])</f>
        <v>542</v>
      </c>
      <c r="AF1032" s="1" t="str">
        <f>MID(טבלה2[[#This Row],[מספר רכב]],1,טבלה2[[#This Row],[ספרות בצדדים]])</f>
        <v>68</v>
      </c>
      <c r="AG1032" s="1" t="str">
        <f>CONCATENATE(טבלה2[[#This Row],[חלק שמאלי]],"-",טבלה2[[#This Row],[אמצע]],"-",טבלה2[[#This Row],[חלק ימני]])</f>
        <v>68-542-74</v>
      </c>
      <c r="AH1032">
        <f>IF(טבלה2[[#This Row],[מספר ספרות]]=7,3,2)</f>
        <v>3</v>
      </c>
      <c r="AI1032">
        <f>IF(טבלה2[[#This Row],[מספר ספרות]]=7,2,3)</f>
        <v>2</v>
      </c>
    </row>
    <row r="1033" spans="17:35" x14ac:dyDescent="0.25">
      <c r="Q1033">
        <v>3057176</v>
      </c>
      <c r="R1033">
        <v>737</v>
      </c>
      <c r="S1033" t="s">
        <v>309</v>
      </c>
      <c r="T1033" t="s">
        <v>747</v>
      </c>
      <c r="U1033" t="s">
        <v>174</v>
      </c>
      <c r="V1033">
        <v>15</v>
      </c>
      <c r="W1033">
        <v>2011</v>
      </c>
      <c r="X1033" s="1">
        <f>2025-טבלה2[[#This Row],[שנת יצור]]</f>
        <v>14</v>
      </c>
      <c r="Y1033" s="39">
        <v>45378</v>
      </c>
      <c r="Z1033" s="39">
        <v>45743</v>
      </c>
      <c r="AA1033" t="s">
        <v>156</v>
      </c>
      <c r="AB1033" t="s">
        <v>748</v>
      </c>
      <c r="AC1033" s="1">
        <f>LEN(טבלה2[[#This Row],[מספר רכב]])</f>
        <v>7</v>
      </c>
      <c r="AD1033" s="1" t="str">
        <f>RIGHT(טבלה2[[#This Row],[מספר רכב]],טבלה2[[#This Row],[ספרות בצדדים]])</f>
        <v>76</v>
      </c>
      <c r="AE1033" s="1" t="str">
        <f>MID(טבלה2[[#This Row],[מספר רכב]],טבלה2[[#This Row],[ספרות בצדדים]]+1,טבלה2[[#This Row],[ספרות באמצע]])</f>
        <v>571</v>
      </c>
      <c r="AF1033" s="1" t="str">
        <f>MID(טבלה2[[#This Row],[מספר רכב]],1,טבלה2[[#This Row],[ספרות בצדדים]])</f>
        <v>30</v>
      </c>
      <c r="AG1033" s="1" t="str">
        <f>CONCATENATE(טבלה2[[#This Row],[חלק שמאלי]],"-",טבלה2[[#This Row],[אמצע]],"-",טבלה2[[#This Row],[חלק ימני]])</f>
        <v>30-571-76</v>
      </c>
      <c r="AH1033">
        <f>IF(טבלה2[[#This Row],[מספר ספרות]]=7,3,2)</f>
        <v>3</v>
      </c>
      <c r="AI1033">
        <f>IF(טבלה2[[#This Row],[מספר ספרות]]=7,2,3)</f>
        <v>2</v>
      </c>
    </row>
    <row r="1034" spans="17:35" x14ac:dyDescent="0.25">
      <c r="Q1034">
        <v>5064663</v>
      </c>
      <c r="R1034">
        <v>588</v>
      </c>
      <c r="S1034" t="s">
        <v>111</v>
      </c>
      <c r="T1034" t="s">
        <v>187</v>
      </c>
      <c r="U1034" t="s">
        <v>188</v>
      </c>
      <c r="V1034">
        <v>15</v>
      </c>
      <c r="W1034">
        <v>2008</v>
      </c>
      <c r="X1034" s="1">
        <f>2025-טבלה2[[#This Row],[שנת יצור]]</f>
        <v>17</v>
      </c>
      <c r="Y1034" s="39">
        <v>45456</v>
      </c>
      <c r="Z1034" s="39">
        <v>45828</v>
      </c>
      <c r="AA1034" t="s">
        <v>156</v>
      </c>
      <c r="AB1034" t="s">
        <v>189</v>
      </c>
      <c r="AC1034" s="1">
        <f>LEN(טבלה2[[#This Row],[מספר רכב]])</f>
        <v>7</v>
      </c>
      <c r="AD1034" s="1" t="str">
        <f>RIGHT(טבלה2[[#This Row],[מספר רכב]],טבלה2[[#This Row],[ספרות בצדדים]])</f>
        <v>63</v>
      </c>
      <c r="AE1034" s="1" t="str">
        <f>MID(טבלה2[[#This Row],[מספר רכב]],טבלה2[[#This Row],[ספרות בצדדים]]+1,טבלה2[[#This Row],[ספרות באמצע]])</f>
        <v>646</v>
      </c>
      <c r="AF1034" s="1" t="str">
        <f>MID(טבלה2[[#This Row],[מספר רכב]],1,טבלה2[[#This Row],[ספרות בצדדים]])</f>
        <v>50</v>
      </c>
      <c r="AG1034" s="1" t="str">
        <f>CONCATENATE(טבלה2[[#This Row],[חלק שמאלי]],"-",טבלה2[[#This Row],[אמצע]],"-",טבלה2[[#This Row],[חלק ימני]])</f>
        <v>50-646-63</v>
      </c>
      <c r="AH1034">
        <f>IF(טבלה2[[#This Row],[מספר ספרות]]=7,3,2)</f>
        <v>3</v>
      </c>
      <c r="AI1034">
        <f>IF(טבלה2[[#This Row],[מספר ספרות]]=7,2,3)</f>
        <v>2</v>
      </c>
    </row>
    <row r="1035" spans="17:35" x14ac:dyDescent="0.25">
      <c r="Q1035">
        <v>7045463</v>
      </c>
      <c r="R1035">
        <v>588</v>
      </c>
      <c r="S1035" t="s">
        <v>111</v>
      </c>
      <c r="T1035" t="s">
        <v>112</v>
      </c>
      <c r="U1035" t="s">
        <v>113</v>
      </c>
      <c r="V1035">
        <v>15</v>
      </c>
      <c r="W1035">
        <v>2008</v>
      </c>
      <c r="X1035" s="1">
        <f>2025-טבלה2[[#This Row],[שנת יצור]]</f>
        <v>17</v>
      </c>
      <c r="Y1035" s="39">
        <v>45481</v>
      </c>
      <c r="Z1035" s="39">
        <v>45845</v>
      </c>
      <c r="AA1035" t="s">
        <v>118</v>
      </c>
      <c r="AB1035" t="s">
        <v>117</v>
      </c>
      <c r="AC1035" s="1">
        <f>LEN(טבלה2[[#This Row],[מספר רכב]])</f>
        <v>7</v>
      </c>
      <c r="AD1035" s="1" t="str">
        <f>RIGHT(טבלה2[[#This Row],[מספר רכב]],טבלה2[[#This Row],[ספרות בצדדים]])</f>
        <v>63</v>
      </c>
      <c r="AE1035" s="1" t="str">
        <f>MID(טבלה2[[#This Row],[מספר רכב]],טבלה2[[#This Row],[ספרות בצדדים]]+1,טבלה2[[#This Row],[ספרות באמצע]])</f>
        <v>454</v>
      </c>
      <c r="AF1035" s="1" t="str">
        <f>MID(טבלה2[[#This Row],[מספר רכב]],1,טבלה2[[#This Row],[ספרות בצדדים]])</f>
        <v>70</v>
      </c>
      <c r="AG1035" s="1" t="str">
        <f>CONCATENATE(טבלה2[[#This Row],[חלק שמאלי]],"-",טבלה2[[#This Row],[אמצע]],"-",טבלה2[[#This Row],[חלק ימני]])</f>
        <v>70-454-63</v>
      </c>
      <c r="AH1035">
        <f>IF(טבלה2[[#This Row],[מספר ספרות]]=7,3,2)</f>
        <v>3</v>
      </c>
      <c r="AI1035">
        <f>IF(טבלה2[[#This Row],[מספר ספרות]]=7,2,3)</f>
        <v>2</v>
      </c>
    </row>
    <row r="1036" spans="17:35" x14ac:dyDescent="0.25">
      <c r="Q1036">
        <v>68585303</v>
      </c>
      <c r="R1036">
        <v>885</v>
      </c>
      <c r="S1036" t="s">
        <v>239</v>
      </c>
      <c r="T1036" t="s">
        <v>749</v>
      </c>
      <c r="U1036" t="s">
        <v>151</v>
      </c>
      <c r="V1036">
        <v>15</v>
      </c>
      <c r="W1036">
        <v>2024</v>
      </c>
      <c r="X1036" s="1">
        <f>2025-טבלה2[[#This Row],[שנת יצור]]</f>
        <v>1</v>
      </c>
      <c r="Y1036" s="39">
        <v>45427</v>
      </c>
      <c r="Z1036" s="39">
        <v>46156</v>
      </c>
      <c r="AA1036" t="s">
        <v>119</v>
      </c>
      <c r="AB1036" t="s">
        <v>750</v>
      </c>
      <c r="AC1036" s="1">
        <f>LEN(טבלה2[[#This Row],[מספר רכב]])</f>
        <v>8</v>
      </c>
      <c r="AD1036" s="1" t="str">
        <f>RIGHT(טבלה2[[#This Row],[מספר רכב]],טבלה2[[#This Row],[ספרות בצדדים]])</f>
        <v>303</v>
      </c>
      <c r="AE1036" s="1" t="str">
        <f>MID(טבלה2[[#This Row],[מספר רכב]],טבלה2[[#This Row],[ספרות בצדדים]]+1,טבלה2[[#This Row],[ספרות באמצע]])</f>
        <v>85</v>
      </c>
      <c r="AF1036" s="1" t="str">
        <f>MID(טבלה2[[#This Row],[מספר רכב]],1,טבלה2[[#This Row],[ספרות בצדדים]])</f>
        <v>685</v>
      </c>
      <c r="AG1036" s="1" t="str">
        <f>CONCATENATE(טבלה2[[#This Row],[חלק שמאלי]],"-",טבלה2[[#This Row],[אמצע]],"-",טבלה2[[#This Row],[חלק ימני]])</f>
        <v>685-85-303</v>
      </c>
      <c r="AH1036">
        <f>IF(טבלה2[[#This Row],[מספר ספרות]]=7,3,2)</f>
        <v>2</v>
      </c>
      <c r="AI1036">
        <f>IF(טבלה2[[#This Row],[מספר ספרות]]=7,2,3)</f>
        <v>3</v>
      </c>
    </row>
    <row r="1037" spans="17:35" x14ac:dyDescent="0.25">
      <c r="Q1037">
        <v>1176668</v>
      </c>
      <c r="R1037">
        <v>683</v>
      </c>
      <c r="S1037" t="s">
        <v>192</v>
      </c>
      <c r="T1037" t="s">
        <v>658</v>
      </c>
      <c r="U1037" t="s">
        <v>751</v>
      </c>
      <c r="V1037">
        <v>15</v>
      </c>
      <c r="W1037">
        <v>2009</v>
      </c>
      <c r="X1037" s="1">
        <f>2025-טבלה2[[#This Row],[שנת יצור]]</f>
        <v>16</v>
      </c>
      <c r="Y1037" s="39">
        <v>45341</v>
      </c>
      <c r="Z1037" s="39">
        <v>45718</v>
      </c>
      <c r="AA1037" t="s">
        <v>116</v>
      </c>
      <c r="AB1037" t="s">
        <v>195</v>
      </c>
      <c r="AC1037" s="1">
        <f>LEN(טבלה2[[#This Row],[מספר רכב]])</f>
        <v>7</v>
      </c>
      <c r="AD1037" s="1" t="str">
        <f>RIGHT(טבלה2[[#This Row],[מספר רכב]],טבלה2[[#This Row],[ספרות בצדדים]])</f>
        <v>68</v>
      </c>
      <c r="AE1037" s="1" t="str">
        <f>MID(טבלה2[[#This Row],[מספר רכב]],טבלה2[[#This Row],[ספרות בצדדים]]+1,טבלה2[[#This Row],[ספרות באמצע]])</f>
        <v>766</v>
      </c>
      <c r="AF1037" s="1" t="str">
        <f>MID(טבלה2[[#This Row],[מספר רכב]],1,טבלה2[[#This Row],[ספרות בצדדים]])</f>
        <v>11</v>
      </c>
      <c r="AG1037" s="1" t="str">
        <f>CONCATENATE(טבלה2[[#This Row],[חלק שמאלי]],"-",טבלה2[[#This Row],[אמצע]],"-",טבלה2[[#This Row],[חלק ימני]])</f>
        <v>11-766-68</v>
      </c>
      <c r="AH1037">
        <f>IF(טבלה2[[#This Row],[מספר ספרות]]=7,3,2)</f>
        <v>3</v>
      </c>
      <c r="AI1037">
        <f>IF(טבלה2[[#This Row],[מספר ספרות]]=7,2,3)</f>
        <v>2</v>
      </c>
    </row>
    <row r="1038" spans="17:35" x14ac:dyDescent="0.25">
      <c r="Q1038">
        <v>5185233</v>
      </c>
      <c r="R1038">
        <v>416</v>
      </c>
      <c r="S1038" t="s">
        <v>408</v>
      </c>
      <c r="T1038" t="s">
        <v>752</v>
      </c>
      <c r="U1038" t="s">
        <v>151</v>
      </c>
      <c r="V1038">
        <v>14</v>
      </c>
      <c r="W1038">
        <v>2015</v>
      </c>
      <c r="X1038" s="1">
        <f>2025-טבלה2[[#This Row],[שנת יצור]]</f>
        <v>10</v>
      </c>
      <c r="Y1038" s="39">
        <v>45465</v>
      </c>
      <c r="Z1038" s="39">
        <v>45828</v>
      </c>
      <c r="AA1038" t="s">
        <v>390</v>
      </c>
      <c r="AB1038" t="s">
        <v>643</v>
      </c>
      <c r="AC1038" s="1">
        <f>LEN(טבלה2[[#This Row],[מספר רכב]])</f>
        <v>7</v>
      </c>
      <c r="AD1038" s="1" t="str">
        <f>RIGHT(טבלה2[[#This Row],[מספר רכב]],טבלה2[[#This Row],[ספרות בצדדים]])</f>
        <v>33</v>
      </c>
      <c r="AE1038" s="1" t="str">
        <f>MID(טבלה2[[#This Row],[מספר רכב]],טבלה2[[#This Row],[ספרות בצדדים]]+1,טבלה2[[#This Row],[ספרות באמצע]])</f>
        <v>852</v>
      </c>
      <c r="AF1038" s="1" t="str">
        <f>MID(טבלה2[[#This Row],[מספר רכב]],1,טבלה2[[#This Row],[ספרות בצדדים]])</f>
        <v>51</v>
      </c>
      <c r="AG1038" s="1" t="str">
        <f>CONCATENATE(טבלה2[[#This Row],[חלק שמאלי]],"-",טבלה2[[#This Row],[אמצע]],"-",טבלה2[[#This Row],[חלק ימני]])</f>
        <v>51-852-33</v>
      </c>
      <c r="AH1038">
        <f>IF(טבלה2[[#This Row],[מספר ספרות]]=7,3,2)</f>
        <v>3</v>
      </c>
      <c r="AI1038">
        <f>IF(טבלה2[[#This Row],[מספר ספרות]]=7,2,3)</f>
        <v>2</v>
      </c>
    </row>
    <row r="1039" spans="17:35" x14ac:dyDescent="0.25">
      <c r="Q1039">
        <v>87868102</v>
      </c>
      <c r="R1039">
        <v>502</v>
      </c>
      <c r="S1039" t="s">
        <v>334</v>
      </c>
      <c r="T1039" t="s">
        <v>335</v>
      </c>
      <c r="U1039" t="s">
        <v>198</v>
      </c>
      <c r="V1039">
        <v>15</v>
      </c>
      <c r="W1039">
        <v>2022</v>
      </c>
      <c r="X1039" s="1">
        <f>2025-טבלה2[[#This Row],[שנת יצור]]</f>
        <v>3</v>
      </c>
      <c r="Y1039" s="39">
        <v>44663</v>
      </c>
      <c r="Z1039" s="39">
        <v>45758</v>
      </c>
      <c r="AA1039" t="s">
        <v>156</v>
      </c>
      <c r="AB1039" t="s">
        <v>230</v>
      </c>
      <c r="AC1039" s="1">
        <f>LEN(טבלה2[[#This Row],[מספר רכב]])</f>
        <v>8</v>
      </c>
      <c r="AD1039" s="1" t="str">
        <f>RIGHT(טבלה2[[#This Row],[מספר רכב]],טבלה2[[#This Row],[ספרות בצדדים]])</f>
        <v>102</v>
      </c>
      <c r="AE1039" s="1" t="str">
        <f>MID(טבלה2[[#This Row],[מספר רכב]],טבלה2[[#This Row],[ספרות בצדדים]]+1,טבלה2[[#This Row],[ספרות באמצע]])</f>
        <v>68</v>
      </c>
      <c r="AF1039" s="1" t="str">
        <f>MID(טבלה2[[#This Row],[מספר רכב]],1,טבלה2[[#This Row],[ספרות בצדדים]])</f>
        <v>878</v>
      </c>
      <c r="AG1039" s="1" t="str">
        <f>CONCATENATE(טבלה2[[#This Row],[חלק שמאלי]],"-",טבלה2[[#This Row],[אמצע]],"-",טבלה2[[#This Row],[חלק ימני]])</f>
        <v>878-68-102</v>
      </c>
      <c r="AH1039">
        <f>IF(טבלה2[[#This Row],[מספר ספרות]]=7,3,2)</f>
        <v>2</v>
      </c>
      <c r="AI1039">
        <f>IF(טבלה2[[#This Row],[מספר ספרות]]=7,2,3)</f>
        <v>3</v>
      </c>
    </row>
    <row r="1040" spans="17:35" x14ac:dyDescent="0.25">
      <c r="Q1040">
        <v>8561959</v>
      </c>
      <c r="R1040">
        <v>588</v>
      </c>
      <c r="S1040" t="s">
        <v>111</v>
      </c>
      <c r="T1040" t="s">
        <v>112</v>
      </c>
      <c r="U1040" t="s">
        <v>121</v>
      </c>
      <c r="W1040">
        <v>2005</v>
      </c>
      <c r="X1040" s="1">
        <f>2025-טבלה2[[#This Row],[שנת יצור]]</f>
        <v>20</v>
      </c>
      <c r="Y1040" s="39">
        <v>45402</v>
      </c>
      <c r="Z1040" s="39">
        <v>45732</v>
      </c>
      <c r="AA1040" t="s">
        <v>118</v>
      </c>
      <c r="AB1040" t="s">
        <v>115</v>
      </c>
      <c r="AC1040" s="1">
        <f>LEN(טבלה2[[#This Row],[מספר רכב]])</f>
        <v>7</v>
      </c>
      <c r="AD1040" s="1" t="str">
        <f>RIGHT(טבלה2[[#This Row],[מספר רכב]],טבלה2[[#This Row],[ספרות בצדדים]])</f>
        <v>59</v>
      </c>
      <c r="AE1040" s="1" t="str">
        <f>MID(טבלה2[[#This Row],[מספר רכב]],טבלה2[[#This Row],[ספרות בצדדים]]+1,טבלה2[[#This Row],[ספרות באמצע]])</f>
        <v>619</v>
      </c>
      <c r="AF1040" s="1" t="str">
        <f>MID(טבלה2[[#This Row],[מספר רכב]],1,טבלה2[[#This Row],[ספרות בצדדים]])</f>
        <v>85</v>
      </c>
      <c r="AG1040" s="1" t="str">
        <f>CONCATENATE(טבלה2[[#This Row],[חלק שמאלי]],"-",טבלה2[[#This Row],[אמצע]],"-",טבלה2[[#This Row],[חלק ימני]])</f>
        <v>85-619-59</v>
      </c>
      <c r="AH1040">
        <f>IF(טבלה2[[#This Row],[מספר ספרות]]=7,3,2)</f>
        <v>3</v>
      </c>
      <c r="AI1040">
        <f>IF(טבלה2[[#This Row],[מספר ספרות]]=7,2,3)</f>
        <v>2</v>
      </c>
    </row>
    <row r="1041" spans="17:35" x14ac:dyDescent="0.25">
      <c r="Q1041">
        <v>74222103</v>
      </c>
      <c r="R1041">
        <v>413</v>
      </c>
      <c r="S1041" t="s">
        <v>123</v>
      </c>
      <c r="T1041" t="s">
        <v>753</v>
      </c>
      <c r="U1041" t="s">
        <v>754</v>
      </c>
      <c r="V1041">
        <v>7</v>
      </c>
      <c r="W1041">
        <v>2024</v>
      </c>
      <c r="X1041" s="1">
        <f>2025-טבלה2[[#This Row],[שנת יצור]]</f>
        <v>1</v>
      </c>
      <c r="Y1041" s="39">
        <v>45424</v>
      </c>
      <c r="Z1041" s="39">
        <v>46153</v>
      </c>
      <c r="AA1041" t="s">
        <v>119</v>
      </c>
      <c r="AB1041" t="s">
        <v>755</v>
      </c>
      <c r="AC1041" s="1">
        <f>LEN(טבלה2[[#This Row],[מספר רכב]])</f>
        <v>8</v>
      </c>
      <c r="AD1041" s="1" t="str">
        <f>RIGHT(טבלה2[[#This Row],[מספר רכב]],טבלה2[[#This Row],[ספרות בצדדים]])</f>
        <v>103</v>
      </c>
      <c r="AE1041" s="1" t="str">
        <f>MID(טבלה2[[#This Row],[מספר רכב]],טבלה2[[#This Row],[ספרות בצדדים]]+1,טבלה2[[#This Row],[ספרות באמצע]])</f>
        <v>22</v>
      </c>
      <c r="AF1041" s="1" t="str">
        <f>MID(טבלה2[[#This Row],[מספר רכב]],1,טבלה2[[#This Row],[ספרות בצדדים]])</f>
        <v>742</v>
      </c>
      <c r="AG1041" s="1" t="str">
        <f>CONCATENATE(טבלה2[[#This Row],[חלק שמאלי]],"-",טבלה2[[#This Row],[אמצע]],"-",טבלה2[[#This Row],[חלק ימני]])</f>
        <v>742-22-103</v>
      </c>
      <c r="AH1041">
        <f>IF(טבלה2[[#This Row],[מספר ספרות]]=7,3,2)</f>
        <v>2</v>
      </c>
      <c r="AI1041">
        <f>IF(טבלה2[[#This Row],[מספר ספרות]]=7,2,3)</f>
        <v>3</v>
      </c>
    </row>
    <row r="1042" spans="17:35" x14ac:dyDescent="0.25">
      <c r="Q1042">
        <v>4453064</v>
      </c>
      <c r="R1042">
        <v>413</v>
      </c>
      <c r="S1042" t="s">
        <v>123</v>
      </c>
      <c r="T1042" t="s">
        <v>180</v>
      </c>
      <c r="U1042" t="s">
        <v>125</v>
      </c>
      <c r="V1042">
        <v>15</v>
      </c>
      <c r="W1042">
        <v>2008</v>
      </c>
      <c r="X1042" s="1">
        <f>2025-טבלה2[[#This Row],[שנת יצור]]</f>
        <v>17</v>
      </c>
      <c r="Y1042" s="39">
        <v>45323</v>
      </c>
      <c r="Z1042" s="39">
        <v>45585</v>
      </c>
      <c r="AA1042" t="s">
        <v>116</v>
      </c>
      <c r="AB1042" t="s">
        <v>127</v>
      </c>
      <c r="AC1042" s="1">
        <f>LEN(טבלה2[[#This Row],[מספר רכב]])</f>
        <v>7</v>
      </c>
      <c r="AD1042" s="1" t="str">
        <f>RIGHT(טבלה2[[#This Row],[מספר רכב]],טבלה2[[#This Row],[ספרות בצדדים]])</f>
        <v>64</v>
      </c>
      <c r="AE1042" s="1" t="str">
        <f>MID(טבלה2[[#This Row],[מספר רכב]],טבלה2[[#This Row],[ספרות בצדדים]]+1,טבלה2[[#This Row],[ספרות באמצע]])</f>
        <v>530</v>
      </c>
      <c r="AF1042" s="1" t="str">
        <f>MID(טבלה2[[#This Row],[מספר רכב]],1,טבלה2[[#This Row],[ספרות בצדדים]])</f>
        <v>44</v>
      </c>
      <c r="AG1042" s="1" t="str">
        <f>CONCATENATE(טבלה2[[#This Row],[חלק שמאלי]],"-",טבלה2[[#This Row],[אמצע]],"-",טבלה2[[#This Row],[חלק ימני]])</f>
        <v>44-530-64</v>
      </c>
      <c r="AH1042">
        <f>IF(טבלה2[[#This Row],[מספר ספרות]]=7,3,2)</f>
        <v>3</v>
      </c>
      <c r="AI1042">
        <f>IF(טבלה2[[#This Row],[מספר ספרות]]=7,2,3)</f>
        <v>2</v>
      </c>
    </row>
    <row r="1043" spans="17:35" x14ac:dyDescent="0.25">
      <c r="Q1043">
        <v>47727003</v>
      </c>
      <c r="R1043">
        <v>1321</v>
      </c>
      <c r="S1043" t="s">
        <v>548</v>
      </c>
      <c r="T1043" t="s">
        <v>756</v>
      </c>
      <c r="U1043" t="s">
        <v>757</v>
      </c>
      <c r="W1043">
        <v>2023</v>
      </c>
      <c r="X1043" s="1">
        <f>2025-טבלה2[[#This Row],[שנת יצור]]</f>
        <v>2</v>
      </c>
      <c r="Y1043" s="39">
        <v>45053</v>
      </c>
      <c r="Z1043" s="39">
        <v>46148</v>
      </c>
      <c r="AA1043" t="s">
        <v>119</v>
      </c>
      <c r="AB1043" t="s">
        <v>551</v>
      </c>
      <c r="AC1043" s="1">
        <f>LEN(טבלה2[[#This Row],[מספר רכב]])</f>
        <v>8</v>
      </c>
      <c r="AD1043" s="1" t="str">
        <f>RIGHT(טבלה2[[#This Row],[מספר רכב]],טבלה2[[#This Row],[ספרות בצדדים]])</f>
        <v>003</v>
      </c>
      <c r="AE1043" s="1" t="str">
        <f>MID(טבלה2[[#This Row],[מספר רכב]],טבלה2[[#This Row],[ספרות בצדדים]]+1,טבלה2[[#This Row],[ספרות באמצע]])</f>
        <v>27</v>
      </c>
      <c r="AF1043" s="1" t="str">
        <f>MID(טבלה2[[#This Row],[מספר רכב]],1,טבלה2[[#This Row],[ספרות בצדדים]])</f>
        <v>477</v>
      </c>
      <c r="AG1043" s="1" t="str">
        <f>CONCATENATE(טבלה2[[#This Row],[חלק שמאלי]],"-",טבלה2[[#This Row],[אמצע]],"-",טבלה2[[#This Row],[חלק ימני]])</f>
        <v>477-27-003</v>
      </c>
      <c r="AH1043">
        <f>IF(טבלה2[[#This Row],[מספר ספרות]]=7,3,2)</f>
        <v>2</v>
      </c>
      <c r="AI1043">
        <f>IF(טבלה2[[#This Row],[מספר ספרות]]=7,2,3)</f>
        <v>3</v>
      </c>
    </row>
    <row r="1044" spans="17:35" x14ac:dyDescent="0.25">
      <c r="Q1044">
        <v>1561463</v>
      </c>
      <c r="R1044">
        <v>413</v>
      </c>
      <c r="S1044" t="s">
        <v>123</v>
      </c>
      <c r="T1044" t="s">
        <v>180</v>
      </c>
      <c r="U1044" t="s">
        <v>125</v>
      </c>
      <c r="V1044">
        <v>15</v>
      </c>
      <c r="W1044">
        <v>2008</v>
      </c>
      <c r="X1044" s="1">
        <f>2025-טבלה2[[#This Row],[שנת יצור]]</f>
        <v>17</v>
      </c>
      <c r="Y1044" s="39">
        <v>45803</v>
      </c>
      <c r="Z1044" s="39">
        <v>46150</v>
      </c>
      <c r="AA1044" t="s">
        <v>126</v>
      </c>
      <c r="AB1044" t="s">
        <v>127</v>
      </c>
      <c r="AC1044" s="1">
        <f>LEN(טבלה2[[#This Row],[מספר רכב]])</f>
        <v>7</v>
      </c>
      <c r="AD1044" s="1" t="str">
        <f>RIGHT(טבלה2[[#This Row],[מספר רכב]],טבלה2[[#This Row],[ספרות בצדדים]])</f>
        <v>63</v>
      </c>
      <c r="AE1044" s="1" t="str">
        <f>MID(טבלה2[[#This Row],[מספר רכב]],טבלה2[[#This Row],[ספרות בצדדים]]+1,טבלה2[[#This Row],[ספרות באמצע]])</f>
        <v>614</v>
      </c>
      <c r="AF1044" s="1" t="str">
        <f>MID(טבלה2[[#This Row],[מספר רכב]],1,טבלה2[[#This Row],[ספרות בצדדים]])</f>
        <v>15</v>
      </c>
      <c r="AG1044" s="1" t="str">
        <f>CONCATENATE(טבלה2[[#This Row],[חלק שמאלי]],"-",טבלה2[[#This Row],[אמצע]],"-",טבלה2[[#This Row],[חלק ימני]])</f>
        <v>15-614-63</v>
      </c>
      <c r="AH1044">
        <f>IF(טבלה2[[#This Row],[מספר ספרות]]=7,3,2)</f>
        <v>3</v>
      </c>
      <c r="AI1044">
        <f>IF(טבלה2[[#This Row],[מספר ספרות]]=7,2,3)</f>
        <v>2</v>
      </c>
    </row>
    <row r="1045" spans="17:35" x14ac:dyDescent="0.25">
      <c r="Q1045">
        <v>4778433</v>
      </c>
      <c r="R1045">
        <v>885</v>
      </c>
      <c r="S1045" t="s">
        <v>239</v>
      </c>
      <c r="T1045" t="s">
        <v>758</v>
      </c>
      <c r="U1045" t="s">
        <v>136</v>
      </c>
      <c r="V1045">
        <v>15</v>
      </c>
      <c r="W1045">
        <v>2015</v>
      </c>
      <c r="X1045" s="1">
        <f>2025-טבלה2[[#This Row],[שנת יצור]]</f>
        <v>10</v>
      </c>
      <c r="Y1045" s="39">
        <v>45452</v>
      </c>
      <c r="Z1045" s="39">
        <v>45816</v>
      </c>
      <c r="AA1045" t="s">
        <v>119</v>
      </c>
      <c r="AB1045" t="s">
        <v>241</v>
      </c>
      <c r="AC1045" s="1">
        <f>LEN(טבלה2[[#This Row],[מספר רכב]])</f>
        <v>7</v>
      </c>
      <c r="AD1045" s="1" t="str">
        <f>RIGHT(טבלה2[[#This Row],[מספר רכב]],טבלה2[[#This Row],[ספרות בצדדים]])</f>
        <v>33</v>
      </c>
      <c r="AE1045" s="1" t="str">
        <f>MID(טבלה2[[#This Row],[מספר רכב]],טבלה2[[#This Row],[ספרות בצדדים]]+1,טבלה2[[#This Row],[ספרות באמצע]])</f>
        <v>784</v>
      </c>
      <c r="AF1045" s="1" t="str">
        <f>MID(טבלה2[[#This Row],[מספר רכב]],1,טבלה2[[#This Row],[ספרות בצדדים]])</f>
        <v>47</v>
      </c>
      <c r="AG1045" s="1" t="str">
        <f>CONCATENATE(טבלה2[[#This Row],[חלק שמאלי]],"-",טבלה2[[#This Row],[אמצע]],"-",טבלה2[[#This Row],[חלק ימני]])</f>
        <v>47-784-33</v>
      </c>
      <c r="AH1045">
        <f>IF(טבלה2[[#This Row],[מספר ספרות]]=7,3,2)</f>
        <v>3</v>
      </c>
      <c r="AI1045">
        <f>IF(טבלה2[[#This Row],[מספר ספרות]]=7,2,3)</f>
        <v>2</v>
      </c>
    </row>
    <row r="1046" spans="17:35" x14ac:dyDescent="0.25">
      <c r="Q1046">
        <v>45835703</v>
      </c>
      <c r="R1046">
        <v>672</v>
      </c>
      <c r="S1046" t="s">
        <v>255</v>
      </c>
      <c r="T1046" t="s">
        <v>759</v>
      </c>
      <c r="U1046" t="s">
        <v>410</v>
      </c>
      <c r="V1046">
        <v>3</v>
      </c>
      <c r="W1046">
        <v>2023</v>
      </c>
      <c r="X1046" s="1">
        <f>2025-טבלה2[[#This Row],[שנת יצור]]</f>
        <v>2</v>
      </c>
      <c r="Y1046" s="39">
        <v>45075</v>
      </c>
      <c r="Z1046" s="39">
        <v>45805</v>
      </c>
      <c r="AA1046" t="s">
        <v>233</v>
      </c>
      <c r="AB1046" t="s">
        <v>760</v>
      </c>
      <c r="AC1046" s="1">
        <f>LEN(טבלה2[[#This Row],[מספר רכב]])</f>
        <v>8</v>
      </c>
      <c r="AD1046" s="1" t="str">
        <f>RIGHT(טבלה2[[#This Row],[מספר רכב]],טבלה2[[#This Row],[ספרות בצדדים]])</f>
        <v>703</v>
      </c>
      <c r="AE1046" s="1" t="str">
        <f>MID(טבלה2[[#This Row],[מספר רכב]],טבלה2[[#This Row],[ספרות בצדדים]]+1,טבלה2[[#This Row],[ספרות באמצע]])</f>
        <v>35</v>
      </c>
      <c r="AF1046" s="1" t="str">
        <f>MID(טבלה2[[#This Row],[מספר רכב]],1,טבלה2[[#This Row],[ספרות בצדדים]])</f>
        <v>458</v>
      </c>
      <c r="AG1046" s="1" t="str">
        <f>CONCATENATE(טבלה2[[#This Row],[חלק שמאלי]],"-",טבלה2[[#This Row],[אמצע]],"-",טבלה2[[#This Row],[חלק ימני]])</f>
        <v>458-35-703</v>
      </c>
      <c r="AH1046">
        <f>IF(טבלה2[[#This Row],[מספר ספרות]]=7,3,2)</f>
        <v>2</v>
      </c>
      <c r="AI1046">
        <f>IF(טבלה2[[#This Row],[מספר ספרות]]=7,2,3)</f>
        <v>3</v>
      </c>
    </row>
    <row r="1047" spans="17:35" x14ac:dyDescent="0.25">
      <c r="Q1047">
        <v>2405663</v>
      </c>
      <c r="R1047">
        <v>114</v>
      </c>
      <c r="S1047" t="s">
        <v>176</v>
      </c>
      <c r="T1047">
        <v>211.05199999999999</v>
      </c>
      <c r="U1047" t="s">
        <v>612</v>
      </c>
      <c r="W1047">
        <v>2008</v>
      </c>
      <c r="X1047" s="1">
        <f>2025-טבלה2[[#This Row],[שנת יצור]]</f>
        <v>17</v>
      </c>
      <c r="Y1047" s="39">
        <v>45473</v>
      </c>
      <c r="Z1047" s="39">
        <v>45835</v>
      </c>
      <c r="AA1047" t="s">
        <v>156</v>
      </c>
      <c r="AB1047" t="s">
        <v>761</v>
      </c>
      <c r="AC1047" s="1">
        <f>LEN(טבלה2[[#This Row],[מספר רכב]])</f>
        <v>7</v>
      </c>
      <c r="AD1047" s="1" t="str">
        <f>RIGHT(טבלה2[[#This Row],[מספר רכב]],טבלה2[[#This Row],[ספרות בצדדים]])</f>
        <v>63</v>
      </c>
      <c r="AE1047" s="1" t="str">
        <f>MID(טבלה2[[#This Row],[מספר רכב]],טבלה2[[#This Row],[ספרות בצדדים]]+1,טבלה2[[#This Row],[ספרות באמצע]])</f>
        <v>056</v>
      </c>
      <c r="AF1047" s="1" t="str">
        <f>MID(טבלה2[[#This Row],[מספר רכב]],1,טבלה2[[#This Row],[ספרות בצדדים]])</f>
        <v>24</v>
      </c>
      <c r="AG1047" s="1" t="str">
        <f>CONCATENATE(טבלה2[[#This Row],[חלק שמאלי]],"-",טבלה2[[#This Row],[אמצע]],"-",טבלה2[[#This Row],[חלק ימני]])</f>
        <v>24-056-63</v>
      </c>
      <c r="AH1047">
        <f>IF(טבלה2[[#This Row],[מספר ספרות]]=7,3,2)</f>
        <v>3</v>
      </c>
      <c r="AI1047">
        <f>IF(טבלה2[[#This Row],[מספר ספרות]]=7,2,3)</f>
        <v>2</v>
      </c>
    </row>
    <row r="1048" spans="17:35" x14ac:dyDescent="0.25">
      <c r="Q1048">
        <v>6542327</v>
      </c>
      <c r="R1048">
        <v>588</v>
      </c>
      <c r="S1048" t="s">
        <v>111</v>
      </c>
      <c r="T1048" t="s">
        <v>142</v>
      </c>
      <c r="U1048" t="s">
        <v>136</v>
      </c>
      <c r="W1048">
        <v>1999</v>
      </c>
      <c r="X1048" s="1">
        <f>2025-טבלה2[[#This Row],[שנת יצור]]</f>
        <v>26</v>
      </c>
      <c r="Y1048" s="39">
        <v>45803</v>
      </c>
      <c r="Z1048" s="39">
        <v>46007</v>
      </c>
      <c r="AA1048" t="s">
        <v>119</v>
      </c>
      <c r="AB1048" t="s">
        <v>143</v>
      </c>
      <c r="AC1048" s="1">
        <f>LEN(טבלה2[[#This Row],[מספר רכב]])</f>
        <v>7</v>
      </c>
      <c r="AD1048" s="1" t="str">
        <f>RIGHT(טבלה2[[#This Row],[מספר רכב]],טבלה2[[#This Row],[ספרות בצדדים]])</f>
        <v>27</v>
      </c>
      <c r="AE1048" s="1" t="str">
        <f>MID(טבלה2[[#This Row],[מספר רכב]],טבלה2[[#This Row],[ספרות בצדדים]]+1,טבלה2[[#This Row],[ספרות באמצע]])</f>
        <v>423</v>
      </c>
      <c r="AF1048" s="1" t="str">
        <f>MID(טבלה2[[#This Row],[מספר רכב]],1,טבלה2[[#This Row],[ספרות בצדדים]])</f>
        <v>65</v>
      </c>
      <c r="AG1048" s="1" t="str">
        <f>CONCATENATE(טבלה2[[#This Row],[חלק שמאלי]],"-",טבלה2[[#This Row],[אמצע]],"-",טבלה2[[#This Row],[חלק ימני]])</f>
        <v>65-423-27</v>
      </c>
      <c r="AH1048">
        <f>IF(טבלה2[[#This Row],[מספר ספרות]]=7,3,2)</f>
        <v>3</v>
      </c>
      <c r="AI1048">
        <f>IF(טבלה2[[#This Row],[מספר ספרות]]=7,2,3)</f>
        <v>2</v>
      </c>
    </row>
    <row r="1049" spans="17:35" x14ac:dyDescent="0.25">
      <c r="Q1049">
        <v>74467503</v>
      </c>
      <c r="R1049">
        <v>413</v>
      </c>
      <c r="S1049" t="s">
        <v>123</v>
      </c>
      <c r="T1049" t="s">
        <v>762</v>
      </c>
      <c r="U1049" t="s">
        <v>763</v>
      </c>
      <c r="V1049">
        <v>4</v>
      </c>
      <c r="W1049">
        <v>2024</v>
      </c>
      <c r="X1049" s="1">
        <f>2025-טבלה2[[#This Row],[שנת יצור]]</f>
        <v>1</v>
      </c>
      <c r="Y1049" s="39">
        <v>45424</v>
      </c>
      <c r="Z1049" s="39">
        <v>46153</v>
      </c>
      <c r="AA1049" t="s">
        <v>118</v>
      </c>
      <c r="AB1049" t="s">
        <v>764</v>
      </c>
      <c r="AC1049" s="1">
        <f>LEN(טבלה2[[#This Row],[מספר רכב]])</f>
        <v>8</v>
      </c>
      <c r="AD1049" s="1" t="str">
        <f>RIGHT(טבלה2[[#This Row],[מספר רכב]],טבלה2[[#This Row],[ספרות בצדדים]])</f>
        <v>503</v>
      </c>
      <c r="AE1049" s="1" t="str">
        <f>MID(טבלה2[[#This Row],[מספר רכב]],טבלה2[[#This Row],[ספרות בצדדים]]+1,טבלה2[[#This Row],[ספרות באמצע]])</f>
        <v>67</v>
      </c>
      <c r="AF1049" s="1" t="str">
        <f>MID(טבלה2[[#This Row],[מספר רכב]],1,טבלה2[[#This Row],[ספרות בצדדים]])</f>
        <v>744</v>
      </c>
      <c r="AG1049" s="1" t="str">
        <f>CONCATENATE(טבלה2[[#This Row],[חלק שמאלי]],"-",טבלה2[[#This Row],[אמצע]],"-",טבלה2[[#This Row],[חלק ימני]])</f>
        <v>744-67-503</v>
      </c>
      <c r="AH1049">
        <f>IF(טבלה2[[#This Row],[מספר ספרות]]=7,3,2)</f>
        <v>2</v>
      </c>
      <c r="AI1049">
        <f>IF(טבלה2[[#This Row],[מספר ספרות]]=7,2,3)</f>
        <v>3</v>
      </c>
    </row>
    <row r="1050" spans="17:35" x14ac:dyDescent="0.25">
      <c r="Q1050">
        <v>1750463</v>
      </c>
      <c r="R1050">
        <v>413</v>
      </c>
      <c r="S1050" t="s">
        <v>123</v>
      </c>
      <c r="T1050" t="s">
        <v>180</v>
      </c>
      <c r="U1050" t="s">
        <v>125</v>
      </c>
      <c r="V1050">
        <v>15</v>
      </c>
      <c r="W1050">
        <v>2008</v>
      </c>
      <c r="X1050" s="1">
        <f>2025-טבלה2[[#This Row],[שנת יצור]]</f>
        <v>17</v>
      </c>
      <c r="Y1050" s="39">
        <v>45443</v>
      </c>
      <c r="Z1050" s="39">
        <v>45805</v>
      </c>
      <c r="AA1050" t="s">
        <v>119</v>
      </c>
      <c r="AB1050" t="s">
        <v>127</v>
      </c>
      <c r="AC1050" s="1">
        <f>LEN(טבלה2[[#This Row],[מספר רכב]])</f>
        <v>7</v>
      </c>
      <c r="AD1050" s="1" t="str">
        <f>RIGHT(טבלה2[[#This Row],[מספר רכב]],טבלה2[[#This Row],[ספרות בצדדים]])</f>
        <v>63</v>
      </c>
      <c r="AE1050" s="1" t="str">
        <f>MID(טבלה2[[#This Row],[מספר רכב]],טבלה2[[#This Row],[ספרות בצדדים]]+1,טבלה2[[#This Row],[ספרות באמצע]])</f>
        <v>504</v>
      </c>
      <c r="AF1050" s="1" t="str">
        <f>MID(טבלה2[[#This Row],[מספר רכב]],1,טבלה2[[#This Row],[ספרות בצדדים]])</f>
        <v>17</v>
      </c>
      <c r="AG1050" s="1" t="str">
        <f>CONCATENATE(טבלה2[[#This Row],[חלק שמאלי]],"-",טבלה2[[#This Row],[אמצע]],"-",טבלה2[[#This Row],[חלק ימני]])</f>
        <v>17-504-63</v>
      </c>
      <c r="AH1050">
        <f>IF(טבלה2[[#This Row],[מספר ספרות]]=7,3,2)</f>
        <v>3</v>
      </c>
      <c r="AI1050">
        <f>IF(טבלה2[[#This Row],[מספר ספרות]]=7,2,3)</f>
        <v>2</v>
      </c>
    </row>
    <row r="1051" spans="17:35" x14ac:dyDescent="0.25">
      <c r="Q1051">
        <v>7546839</v>
      </c>
      <c r="R1051">
        <v>593</v>
      </c>
      <c r="S1051" t="s">
        <v>147</v>
      </c>
      <c r="T1051">
        <v>172.43799999999999</v>
      </c>
      <c r="U1051" t="s">
        <v>765</v>
      </c>
      <c r="V1051">
        <v>15</v>
      </c>
      <c r="W1051">
        <v>2017</v>
      </c>
      <c r="X1051" s="1">
        <f>2025-טבלה2[[#This Row],[שנת יצור]]</f>
        <v>8</v>
      </c>
      <c r="Y1051" s="39">
        <v>45441</v>
      </c>
      <c r="Z1051" s="39">
        <v>45834</v>
      </c>
      <c r="AA1051" t="s">
        <v>119</v>
      </c>
      <c r="AB1051" t="s">
        <v>766</v>
      </c>
      <c r="AC1051" s="1">
        <f>LEN(טבלה2[[#This Row],[מספר רכב]])</f>
        <v>7</v>
      </c>
      <c r="AD1051" s="1" t="str">
        <f>RIGHT(טבלה2[[#This Row],[מספר רכב]],טבלה2[[#This Row],[ספרות בצדדים]])</f>
        <v>39</v>
      </c>
      <c r="AE1051" s="1" t="str">
        <f>MID(טבלה2[[#This Row],[מספר רכב]],טבלה2[[#This Row],[ספרות בצדדים]]+1,טבלה2[[#This Row],[ספרות באמצע]])</f>
        <v>468</v>
      </c>
      <c r="AF1051" s="1" t="str">
        <f>MID(טבלה2[[#This Row],[מספר רכב]],1,טבלה2[[#This Row],[ספרות בצדדים]])</f>
        <v>75</v>
      </c>
      <c r="AG1051" s="1" t="str">
        <f>CONCATENATE(טבלה2[[#This Row],[חלק שמאלי]],"-",טבלה2[[#This Row],[אמצע]],"-",טבלה2[[#This Row],[חלק ימני]])</f>
        <v>75-468-39</v>
      </c>
      <c r="AH1051">
        <f>IF(טבלה2[[#This Row],[מספר ספרות]]=7,3,2)</f>
        <v>3</v>
      </c>
      <c r="AI1051">
        <f>IF(טבלה2[[#This Row],[מספר ספרות]]=7,2,3)</f>
        <v>2</v>
      </c>
    </row>
    <row r="1052" spans="17:35" x14ac:dyDescent="0.25">
      <c r="Q1052">
        <v>87974802</v>
      </c>
      <c r="R1052">
        <v>845</v>
      </c>
      <c r="S1052" t="s">
        <v>226</v>
      </c>
      <c r="T1052" t="s">
        <v>737</v>
      </c>
      <c r="U1052" t="s">
        <v>360</v>
      </c>
      <c r="V1052">
        <v>13</v>
      </c>
      <c r="W1052">
        <v>2022</v>
      </c>
      <c r="X1052" s="1">
        <f>2025-טבלה2[[#This Row],[שנת יצור]]</f>
        <v>3</v>
      </c>
      <c r="Y1052" s="39">
        <v>45781</v>
      </c>
      <c r="Z1052" s="39">
        <v>46144</v>
      </c>
      <c r="AA1052" t="s">
        <v>119</v>
      </c>
      <c r="AB1052" t="s">
        <v>358</v>
      </c>
      <c r="AC1052" s="1">
        <f>LEN(טבלה2[[#This Row],[מספר רכב]])</f>
        <v>8</v>
      </c>
      <c r="AD1052" s="1" t="str">
        <f>RIGHT(טבלה2[[#This Row],[מספר רכב]],טבלה2[[#This Row],[ספרות בצדדים]])</f>
        <v>802</v>
      </c>
      <c r="AE1052" s="1" t="str">
        <f>MID(טבלה2[[#This Row],[מספר רכב]],טבלה2[[#This Row],[ספרות בצדדים]]+1,טבלה2[[#This Row],[ספרות באמצע]])</f>
        <v>74</v>
      </c>
      <c r="AF1052" s="1" t="str">
        <f>MID(טבלה2[[#This Row],[מספר רכב]],1,טבלה2[[#This Row],[ספרות בצדדים]])</f>
        <v>879</v>
      </c>
      <c r="AG1052" s="1" t="str">
        <f>CONCATENATE(טבלה2[[#This Row],[חלק שמאלי]],"-",טבלה2[[#This Row],[אמצע]],"-",טבלה2[[#This Row],[חלק ימני]])</f>
        <v>879-74-802</v>
      </c>
      <c r="AH1052">
        <f>IF(טבלה2[[#This Row],[מספר ספרות]]=7,3,2)</f>
        <v>2</v>
      </c>
      <c r="AI1052">
        <f>IF(טבלה2[[#This Row],[מספר ספרות]]=7,2,3)</f>
        <v>3</v>
      </c>
    </row>
    <row r="1053" spans="17:35" x14ac:dyDescent="0.25">
      <c r="Q1053">
        <v>8541064</v>
      </c>
      <c r="R1053">
        <v>413</v>
      </c>
      <c r="S1053" t="s">
        <v>123</v>
      </c>
      <c r="T1053" t="s">
        <v>180</v>
      </c>
      <c r="U1053" t="s">
        <v>174</v>
      </c>
      <c r="W1053">
        <v>2008</v>
      </c>
      <c r="X1053" s="1">
        <f>2025-טבלה2[[#This Row],[שנת יצור]]</f>
        <v>17</v>
      </c>
      <c r="Y1053" s="39">
        <v>45357</v>
      </c>
      <c r="Z1053" s="39">
        <v>45621</v>
      </c>
      <c r="AA1053" t="s">
        <v>233</v>
      </c>
      <c r="AB1053" t="s">
        <v>127</v>
      </c>
      <c r="AC1053" s="1">
        <f>LEN(טבלה2[[#This Row],[מספר רכב]])</f>
        <v>7</v>
      </c>
      <c r="AD1053" s="1" t="str">
        <f>RIGHT(טבלה2[[#This Row],[מספר רכב]],טבלה2[[#This Row],[ספרות בצדדים]])</f>
        <v>64</v>
      </c>
      <c r="AE1053" s="1" t="str">
        <f>MID(טבלה2[[#This Row],[מספר רכב]],טבלה2[[#This Row],[ספרות בצדדים]]+1,טבלה2[[#This Row],[ספרות באמצע]])</f>
        <v>410</v>
      </c>
      <c r="AF1053" s="1" t="str">
        <f>MID(טבלה2[[#This Row],[מספר רכב]],1,טבלה2[[#This Row],[ספרות בצדדים]])</f>
        <v>85</v>
      </c>
      <c r="AG1053" s="1" t="str">
        <f>CONCATENATE(טבלה2[[#This Row],[חלק שמאלי]],"-",טבלה2[[#This Row],[אמצע]],"-",טבלה2[[#This Row],[חלק ימני]])</f>
        <v>85-410-64</v>
      </c>
      <c r="AH1053">
        <f>IF(טבלה2[[#This Row],[מספר ספרות]]=7,3,2)</f>
        <v>3</v>
      </c>
      <c r="AI1053">
        <f>IF(טבלה2[[#This Row],[מספר ספרות]]=7,2,3)</f>
        <v>2</v>
      </c>
    </row>
    <row r="1054" spans="17:35" x14ac:dyDescent="0.25">
      <c r="Q1054">
        <v>7288823</v>
      </c>
      <c r="R1054">
        <v>413</v>
      </c>
      <c r="S1054" t="s">
        <v>123</v>
      </c>
      <c r="T1054" t="s">
        <v>138</v>
      </c>
      <c r="U1054" t="s">
        <v>125</v>
      </c>
      <c r="W1054">
        <v>2001</v>
      </c>
      <c r="X1054" s="1">
        <f>2025-טבלה2[[#This Row],[שנת יצור]]</f>
        <v>24</v>
      </c>
      <c r="Y1054" s="39">
        <v>45624</v>
      </c>
      <c r="Z1054" s="39">
        <v>45807</v>
      </c>
      <c r="AA1054" t="s">
        <v>119</v>
      </c>
      <c r="AB1054" t="s">
        <v>127</v>
      </c>
      <c r="AC1054" s="1">
        <f>LEN(טבלה2[[#This Row],[מספר רכב]])</f>
        <v>7</v>
      </c>
      <c r="AD1054" s="1" t="str">
        <f>RIGHT(טבלה2[[#This Row],[מספר רכב]],טבלה2[[#This Row],[ספרות בצדדים]])</f>
        <v>23</v>
      </c>
      <c r="AE1054" s="1" t="str">
        <f>MID(טבלה2[[#This Row],[מספר רכב]],טבלה2[[#This Row],[ספרות בצדדים]]+1,טבלה2[[#This Row],[ספרות באמצע]])</f>
        <v>888</v>
      </c>
      <c r="AF1054" s="1" t="str">
        <f>MID(טבלה2[[#This Row],[מספר רכב]],1,טבלה2[[#This Row],[ספרות בצדדים]])</f>
        <v>72</v>
      </c>
      <c r="AG1054" s="1" t="str">
        <f>CONCATENATE(טבלה2[[#This Row],[חלק שמאלי]],"-",טבלה2[[#This Row],[אמצע]],"-",טבלה2[[#This Row],[חלק ימני]])</f>
        <v>72-888-23</v>
      </c>
      <c r="AH1054">
        <f>IF(טבלה2[[#This Row],[מספר ספרות]]=7,3,2)</f>
        <v>3</v>
      </c>
      <c r="AI1054">
        <f>IF(טבלה2[[#This Row],[מספר ספרות]]=7,2,3)</f>
        <v>2</v>
      </c>
    </row>
    <row r="1055" spans="17:35" x14ac:dyDescent="0.25">
      <c r="Q1055">
        <v>1865963</v>
      </c>
      <c r="R1055">
        <v>413</v>
      </c>
      <c r="S1055" t="s">
        <v>123</v>
      </c>
      <c r="T1055" t="s">
        <v>132</v>
      </c>
      <c r="U1055" t="s">
        <v>125</v>
      </c>
      <c r="V1055">
        <v>9</v>
      </c>
      <c r="W1055">
        <v>2008</v>
      </c>
      <c r="X1055" s="1">
        <f>2025-טבלה2[[#This Row],[שנת יצור]]</f>
        <v>17</v>
      </c>
      <c r="Y1055" s="39">
        <v>45803</v>
      </c>
      <c r="Z1055" s="39">
        <v>46179</v>
      </c>
      <c r="AA1055" t="s">
        <v>248</v>
      </c>
      <c r="AB1055" t="s">
        <v>134</v>
      </c>
      <c r="AC1055" s="1">
        <f>LEN(טבלה2[[#This Row],[מספר רכב]])</f>
        <v>7</v>
      </c>
      <c r="AD1055" s="1" t="str">
        <f>RIGHT(טבלה2[[#This Row],[מספר רכב]],טבלה2[[#This Row],[ספרות בצדדים]])</f>
        <v>63</v>
      </c>
      <c r="AE1055" s="1" t="str">
        <f>MID(טבלה2[[#This Row],[מספר רכב]],טבלה2[[#This Row],[ספרות בצדדים]]+1,טבלה2[[#This Row],[ספרות באמצע]])</f>
        <v>659</v>
      </c>
      <c r="AF1055" s="1" t="str">
        <f>MID(טבלה2[[#This Row],[מספר רכב]],1,טבלה2[[#This Row],[ספרות בצדדים]])</f>
        <v>18</v>
      </c>
      <c r="AG1055" s="1" t="str">
        <f>CONCATENATE(טבלה2[[#This Row],[חלק שמאלי]],"-",טבלה2[[#This Row],[אמצע]],"-",טבלה2[[#This Row],[חלק ימני]])</f>
        <v>18-659-63</v>
      </c>
      <c r="AH1055">
        <f>IF(טבלה2[[#This Row],[מספר ספרות]]=7,3,2)</f>
        <v>3</v>
      </c>
      <c r="AI1055">
        <f>IF(טבלה2[[#This Row],[מספר ספרות]]=7,2,3)</f>
        <v>2</v>
      </c>
    </row>
    <row r="1056" spans="17:35" x14ac:dyDescent="0.25">
      <c r="Q1056">
        <v>74457003</v>
      </c>
      <c r="R1056">
        <v>672</v>
      </c>
      <c r="S1056" t="s">
        <v>255</v>
      </c>
      <c r="T1056" t="s">
        <v>759</v>
      </c>
      <c r="U1056" t="s">
        <v>410</v>
      </c>
      <c r="V1056">
        <v>3</v>
      </c>
      <c r="W1056">
        <v>2024</v>
      </c>
      <c r="X1056" s="1">
        <f>2025-טבלה2[[#This Row],[שנת יצור]]</f>
        <v>1</v>
      </c>
      <c r="Y1056" s="39">
        <v>45424</v>
      </c>
      <c r="Z1056" s="39">
        <v>46153</v>
      </c>
      <c r="AA1056" t="s">
        <v>133</v>
      </c>
      <c r="AB1056" t="s">
        <v>760</v>
      </c>
      <c r="AC1056" s="1">
        <f>LEN(טבלה2[[#This Row],[מספר רכב]])</f>
        <v>8</v>
      </c>
      <c r="AD1056" s="1" t="str">
        <f>RIGHT(טבלה2[[#This Row],[מספר רכב]],טבלה2[[#This Row],[ספרות בצדדים]])</f>
        <v>003</v>
      </c>
      <c r="AE1056" s="1" t="str">
        <f>MID(טבלה2[[#This Row],[מספר רכב]],טבלה2[[#This Row],[ספרות בצדדים]]+1,טבלה2[[#This Row],[ספרות באמצע]])</f>
        <v>57</v>
      </c>
      <c r="AF1056" s="1" t="str">
        <f>MID(טבלה2[[#This Row],[מספר רכב]],1,טבלה2[[#This Row],[ספרות בצדדים]])</f>
        <v>744</v>
      </c>
      <c r="AG1056" s="1" t="str">
        <f>CONCATENATE(טבלה2[[#This Row],[חלק שמאלי]],"-",טבלה2[[#This Row],[אמצע]],"-",טבלה2[[#This Row],[חלק ימני]])</f>
        <v>744-57-003</v>
      </c>
      <c r="AH1056">
        <f>IF(טבלה2[[#This Row],[מספר ספרות]]=7,3,2)</f>
        <v>2</v>
      </c>
      <c r="AI1056">
        <f>IF(טבלה2[[#This Row],[מספר ספרות]]=7,2,3)</f>
        <v>3</v>
      </c>
    </row>
    <row r="1057" spans="17:35" x14ac:dyDescent="0.25">
      <c r="Q1057">
        <v>3368756</v>
      </c>
      <c r="R1057">
        <v>839</v>
      </c>
      <c r="S1057" t="s">
        <v>244</v>
      </c>
      <c r="T1057" t="s">
        <v>280</v>
      </c>
      <c r="U1057" t="s">
        <v>158</v>
      </c>
      <c r="W1057">
        <v>2004</v>
      </c>
      <c r="X1057" s="1">
        <f>2025-טבלה2[[#This Row],[שנת יצור]]</f>
        <v>21</v>
      </c>
      <c r="Y1057" s="39">
        <v>45288</v>
      </c>
      <c r="Z1057" s="39">
        <v>45615</v>
      </c>
      <c r="AA1057" t="s">
        <v>119</v>
      </c>
      <c r="AB1057" t="s">
        <v>127</v>
      </c>
      <c r="AC1057" s="1">
        <f>LEN(טבלה2[[#This Row],[מספר רכב]])</f>
        <v>7</v>
      </c>
      <c r="AD1057" s="1" t="str">
        <f>RIGHT(טבלה2[[#This Row],[מספר רכב]],טבלה2[[#This Row],[ספרות בצדדים]])</f>
        <v>56</v>
      </c>
      <c r="AE1057" s="1" t="str">
        <f>MID(טבלה2[[#This Row],[מספר רכב]],טבלה2[[#This Row],[ספרות בצדדים]]+1,טבלה2[[#This Row],[ספרות באמצע]])</f>
        <v>687</v>
      </c>
      <c r="AF1057" s="1" t="str">
        <f>MID(טבלה2[[#This Row],[מספר רכב]],1,טבלה2[[#This Row],[ספרות בצדדים]])</f>
        <v>33</v>
      </c>
      <c r="AG1057" s="1" t="str">
        <f>CONCATENATE(טבלה2[[#This Row],[חלק שמאלי]],"-",טבלה2[[#This Row],[אמצע]],"-",טבלה2[[#This Row],[חלק ימני]])</f>
        <v>33-687-56</v>
      </c>
      <c r="AH1057">
        <f>IF(טבלה2[[#This Row],[מספר ספרות]]=7,3,2)</f>
        <v>3</v>
      </c>
      <c r="AI1057">
        <f>IF(טבלה2[[#This Row],[מספר ספרות]]=7,2,3)</f>
        <v>2</v>
      </c>
    </row>
    <row r="1058" spans="17:35" x14ac:dyDescent="0.25">
      <c r="Q1058">
        <v>8218138</v>
      </c>
      <c r="R1058">
        <v>416</v>
      </c>
      <c r="S1058" t="s">
        <v>408</v>
      </c>
      <c r="T1058" t="s">
        <v>767</v>
      </c>
      <c r="U1058" t="s">
        <v>136</v>
      </c>
      <c r="V1058">
        <v>15</v>
      </c>
      <c r="W1058">
        <v>2016</v>
      </c>
      <c r="X1058" s="1">
        <f>2025-טבלה2[[#This Row],[שנת יצור]]</f>
        <v>9</v>
      </c>
      <c r="Y1058" s="39">
        <v>45468</v>
      </c>
      <c r="Z1058" s="39">
        <v>45823</v>
      </c>
      <c r="AA1058" t="s">
        <v>119</v>
      </c>
      <c r="AB1058" t="s">
        <v>304</v>
      </c>
      <c r="AC1058" s="1">
        <f>LEN(טבלה2[[#This Row],[מספר רכב]])</f>
        <v>7</v>
      </c>
      <c r="AD1058" s="1" t="str">
        <f>RIGHT(טבלה2[[#This Row],[מספר רכב]],טבלה2[[#This Row],[ספרות בצדדים]])</f>
        <v>38</v>
      </c>
      <c r="AE1058" s="1" t="str">
        <f>MID(טבלה2[[#This Row],[מספר רכב]],טבלה2[[#This Row],[ספרות בצדדים]]+1,טבלה2[[#This Row],[ספרות באמצע]])</f>
        <v>181</v>
      </c>
      <c r="AF1058" s="1" t="str">
        <f>MID(טבלה2[[#This Row],[מספר רכב]],1,טבלה2[[#This Row],[ספרות בצדדים]])</f>
        <v>82</v>
      </c>
      <c r="AG1058" s="1" t="str">
        <f>CONCATENATE(טבלה2[[#This Row],[חלק שמאלי]],"-",טבלה2[[#This Row],[אמצע]],"-",טבלה2[[#This Row],[חלק ימני]])</f>
        <v>82-181-38</v>
      </c>
      <c r="AH1058">
        <f>IF(טבלה2[[#This Row],[מספר ספרות]]=7,3,2)</f>
        <v>3</v>
      </c>
      <c r="AI1058">
        <f>IF(טבלה2[[#This Row],[מספר ספרות]]=7,2,3)</f>
        <v>2</v>
      </c>
    </row>
    <row r="1059" spans="17:35" x14ac:dyDescent="0.25">
      <c r="Q1059">
        <v>29802203</v>
      </c>
      <c r="R1059">
        <v>683</v>
      </c>
      <c r="S1059" t="s">
        <v>192</v>
      </c>
      <c r="T1059" t="s">
        <v>392</v>
      </c>
      <c r="U1059" t="s">
        <v>393</v>
      </c>
      <c r="V1059">
        <v>7</v>
      </c>
      <c r="W1059">
        <v>2023</v>
      </c>
      <c r="X1059" s="1">
        <f>2025-טבלה2[[#This Row],[שנת יצור]]</f>
        <v>2</v>
      </c>
      <c r="Y1059" s="39">
        <v>45033</v>
      </c>
      <c r="Z1059" s="39">
        <v>46128</v>
      </c>
      <c r="AA1059" t="s">
        <v>768</v>
      </c>
      <c r="AB1059" t="s">
        <v>395</v>
      </c>
      <c r="AC1059" s="1">
        <f>LEN(טבלה2[[#This Row],[מספר רכב]])</f>
        <v>8</v>
      </c>
      <c r="AD1059" s="1" t="str">
        <f>RIGHT(טבלה2[[#This Row],[מספר רכב]],טבלה2[[#This Row],[ספרות בצדדים]])</f>
        <v>203</v>
      </c>
      <c r="AE1059" s="1" t="str">
        <f>MID(טבלה2[[#This Row],[מספר רכב]],טבלה2[[#This Row],[ספרות בצדדים]]+1,טבלה2[[#This Row],[ספרות באמצע]])</f>
        <v>02</v>
      </c>
      <c r="AF1059" s="1" t="str">
        <f>MID(טבלה2[[#This Row],[מספר רכב]],1,טבלה2[[#This Row],[ספרות בצדדים]])</f>
        <v>298</v>
      </c>
      <c r="AG1059" s="1" t="str">
        <f>CONCATENATE(טבלה2[[#This Row],[חלק שמאלי]],"-",טבלה2[[#This Row],[אמצע]],"-",טבלה2[[#This Row],[חלק ימני]])</f>
        <v>298-02-203</v>
      </c>
      <c r="AH1059">
        <f>IF(טבלה2[[#This Row],[מספר ספרות]]=7,3,2)</f>
        <v>2</v>
      </c>
      <c r="AI1059">
        <f>IF(טבלה2[[#This Row],[מספר ספרות]]=7,2,3)</f>
        <v>3</v>
      </c>
    </row>
    <row r="1060" spans="17:35" x14ac:dyDescent="0.25">
      <c r="Q1060">
        <v>65932203</v>
      </c>
      <c r="R1060">
        <v>299</v>
      </c>
      <c r="S1060" t="s">
        <v>374</v>
      </c>
      <c r="T1060" t="s">
        <v>769</v>
      </c>
      <c r="U1060" t="s">
        <v>393</v>
      </c>
      <c r="V1060">
        <v>11</v>
      </c>
      <c r="W1060">
        <v>2024</v>
      </c>
      <c r="X1060" s="1">
        <f>2025-טבלה2[[#This Row],[שנת יצור]]</f>
        <v>1</v>
      </c>
      <c r="Y1060" s="39">
        <v>45413</v>
      </c>
      <c r="Z1060" s="39">
        <v>46142</v>
      </c>
      <c r="AA1060" t="s">
        <v>133</v>
      </c>
      <c r="AB1060" t="s">
        <v>770</v>
      </c>
      <c r="AC1060" s="1">
        <f>LEN(טבלה2[[#This Row],[מספר רכב]])</f>
        <v>8</v>
      </c>
      <c r="AD1060" s="1" t="str">
        <f>RIGHT(טבלה2[[#This Row],[מספר רכב]],טבלה2[[#This Row],[ספרות בצדדים]])</f>
        <v>203</v>
      </c>
      <c r="AE1060" s="1" t="str">
        <f>MID(טבלה2[[#This Row],[מספר רכב]],טבלה2[[#This Row],[ספרות בצדדים]]+1,טבלה2[[#This Row],[ספרות באמצע]])</f>
        <v>32</v>
      </c>
      <c r="AF1060" s="1" t="str">
        <f>MID(טבלה2[[#This Row],[מספר רכב]],1,טבלה2[[#This Row],[ספרות בצדדים]])</f>
        <v>659</v>
      </c>
      <c r="AG1060" s="1" t="str">
        <f>CONCATENATE(טבלה2[[#This Row],[חלק שמאלי]],"-",טבלה2[[#This Row],[אמצע]],"-",טבלה2[[#This Row],[חלק ימני]])</f>
        <v>659-32-203</v>
      </c>
      <c r="AH1060">
        <f>IF(טבלה2[[#This Row],[מספר ספרות]]=7,3,2)</f>
        <v>2</v>
      </c>
      <c r="AI1060">
        <f>IF(טבלה2[[#This Row],[מספר ספרות]]=7,2,3)</f>
        <v>3</v>
      </c>
    </row>
    <row r="1061" spans="17:35" x14ac:dyDescent="0.25">
      <c r="Q1061">
        <v>5341162</v>
      </c>
      <c r="R1061">
        <v>481</v>
      </c>
      <c r="S1061" t="s">
        <v>165</v>
      </c>
      <c r="T1061" t="s">
        <v>166</v>
      </c>
      <c r="U1061" t="s">
        <v>167</v>
      </c>
      <c r="W1061">
        <v>2007</v>
      </c>
      <c r="X1061" s="1">
        <f>2025-טבלה2[[#This Row],[שנת יצור]]</f>
        <v>18</v>
      </c>
      <c r="Y1061" s="39">
        <v>45348</v>
      </c>
      <c r="Z1061" s="39">
        <v>45646</v>
      </c>
      <c r="AA1061" t="s">
        <v>199</v>
      </c>
      <c r="AB1061" t="s">
        <v>168</v>
      </c>
      <c r="AC1061" s="1">
        <f>LEN(טבלה2[[#This Row],[מספר רכב]])</f>
        <v>7</v>
      </c>
      <c r="AD1061" s="1" t="str">
        <f>RIGHT(טבלה2[[#This Row],[מספר רכב]],טבלה2[[#This Row],[ספרות בצדדים]])</f>
        <v>62</v>
      </c>
      <c r="AE1061" s="1" t="str">
        <f>MID(טבלה2[[#This Row],[מספר רכב]],טבלה2[[#This Row],[ספרות בצדדים]]+1,טבלה2[[#This Row],[ספרות באמצע]])</f>
        <v>411</v>
      </c>
      <c r="AF1061" s="1" t="str">
        <f>MID(טבלה2[[#This Row],[מספר רכב]],1,טבלה2[[#This Row],[ספרות בצדדים]])</f>
        <v>53</v>
      </c>
      <c r="AG1061" s="1" t="str">
        <f>CONCATENATE(טבלה2[[#This Row],[חלק שמאלי]],"-",טבלה2[[#This Row],[אמצע]],"-",טבלה2[[#This Row],[חלק ימני]])</f>
        <v>53-411-62</v>
      </c>
      <c r="AH1061">
        <f>IF(טבלה2[[#This Row],[מספר ספרות]]=7,3,2)</f>
        <v>3</v>
      </c>
      <c r="AI1061">
        <f>IF(טבלה2[[#This Row],[מספר ספרות]]=7,2,3)</f>
        <v>2</v>
      </c>
    </row>
    <row r="1062" spans="17:35" x14ac:dyDescent="0.25">
      <c r="Q1062">
        <v>44846403</v>
      </c>
      <c r="R1062">
        <v>683</v>
      </c>
      <c r="S1062" t="s">
        <v>192</v>
      </c>
      <c r="T1062" t="s">
        <v>771</v>
      </c>
      <c r="U1062" t="s">
        <v>393</v>
      </c>
      <c r="V1062">
        <v>6</v>
      </c>
      <c r="W1062">
        <v>2023</v>
      </c>
      <c r="X1062" s="1">
        <f>2025-טבלה2[[#This Row],[שנת יצור]]</f>
        <v>2</v>
      </c>
      <c r="Y1062" s="39">
        <v>45046</v>
      </c>
      <c r="Z1062" s="39">
        <v>46141</v>
      </c>
      <c r="AA1062" t="s">
        <v>184</v>
      </c>
      <c r="AB1062" t="s">
        <v>352</v>
      </c>
      <c r="AC1062" s="1">
        <f>LEN(טבלה2[[#This Row],[מספר רכב]])</f>
        <v>8</v>
      </c>
      <c r="AD1062" s="1" t="str">
        <f>RIGHT(טבלה2[[#This Row],[מספר רכב]],טבלה2[[#This Row],[ספרות בצדדים]])</f>
        <v>403</v>
      </c>
      <c r="AE1062" s="1" t="str">
        <f>MID(טבלה2[[#This Row],[מספר רכב]],טבלה2[[#This Row],[ספרות בצדדים]]+1,טבלה2[[#This Row],[ספרות באמצע]])</f>
        <v>46</v>
      </c>
      <c r="AF1062" s="1" t="str">
        <f>MID(טבלה2[[#This Row],[מספר רכב]],1,טבלה2[[#This Row],[ספרות בצדדים]])</f>
        <v>448</v>
      </c>
      <c r="AG1062" s="1" t="str">
        <f>CONCATENATE(טבלה2[[#This Row],[חלק שמאלי]],"-",טבלה2[[#This Row],[אמצע]],"-",טבלה2[[#This Row],[חלק ימני]])</f>
        <v>448-46-403</v>
      </c>
      <c r="AH1062">
        <f>IF(טבלה2[[#This Row],[מספר ספרות]]=7,3,2)</f>
        <v>2</v>
      </c>
      <c r="AI1062">
        <f>IF(טבלה2[[#This Row],[מספר ספרות]]=7,2,3)</f>
        <v>3</v>
      </c>
    </row>
    <row r="1063" spans="17:35" x14ac:dyDescent="0.25">
      <c r="Q1063">
        <v>6394819</v>
      </c>
      <c r="R1063">
        <v>413</v>
      </c>
      <c r="S1063" t="s">
        <v>123</v>
      </c>
      <c r="T1063" t="s">
        <v>772</v>
      </c>
      <c r="U1063" t="s">
        <v>773</v>
      </c>
      <c r="W1063">
        <v>1998</v>
      </c>
      <c r="X1063" s="1">
        <f>2025-טבלה2[[#This Row],[שנת יצור]]</f>
        <v>27</v>
      </c>
      <c r="Y1063" s="39">
        <v>45803</v>
      </c>
      <c r="Z1063" s="39">
        <v>46032</v>
      </c>
      <c r="AA1063" t="s">
        <v>119</v>
      </c>
      <c r="AB1063" t="s">
        <v>127</v>
      </c>
      <c r="AC1063" s="1">
        <f>LEN(טבלה2[[#This Row],[מספר רכב]])</f>
        <v>7</v>
      </c>
      <c r="AD1063" s="1" t="str">
        <f>RIGHT(טבלה2[[#This Row],[מספר רכב]],טבלה2[[#This Row],[ספרות בצדדים]])</f>
        <v>19</v>
      </c>
      <c r="AE1063" s="1" t="str">
        <f>MID(טבלה2[[#This Row],[מספר רכב]],טבלה2[[#This Row],[ספרות בצדדים]]+1,טבלה2[[#This Row],[ספרות באמצע]])</f>
        <v>948</v>
      </c>
      <c r="AF1063" s="1" t="str">
        <f>MID(טבלה2[[#This Row],[מספר רכב]],1,טבלה2[[#This Row],[ספרות בצדדים]])</f>
        <v>63</v>
      </c>
      <c r="AG1063" s="1" t="str">
        <f>CONCATENATE(טבלה2[[#This Row],[חלק שמאלי]],"-",טבלה2[[#This Row],[אמצע]],"-",טבלה2[[#This Row],[חלק ימני]])</f>
        <v>63-948-19</v>
      </c>
      <c r="AH1063">
        <f>IF(טבלה2[[#This Row],[מספר ספרות]]=7,3,2)</f>
        <v>3</v>
      </c>
      <c r="AI1063">
        <f>IF(טבלה2[[#This Row],[מספר ספרות]]=7,2,3)</f>
        <v>2</v>
      </c>
    </row>
    <row r="1064" spans="17:35" x14ac:dyDescent="0.25">
      <c r="Q1064">
        <v>8582958</v>
      </c>
      <c r="R1064">
        <v>299</v>
      </c>
      <c r="S1064" t="s">
        <v>374</v>
      </c>
      <c r="T1064" t="s">
        <v>541</v>
      </c>
      <c r="U1064" t="s">
        <v>228</v>
      </c>
      <c r="V1064">
        <v>14</v>
      </c>
      <c r="W1064">
        <v>2014</v>
      </c>
      <c r="X1064" s="1">
        <f>2025-טבלה2[[#This Row],[שנת יצור]]</f>
        <v>11</v>
      </c>
      <c r="Y1064" s="39">
        <v>45467</v>
      </c>
      <c r="Z1064" s="39">
        <v>45843</v>
      </c>
      <c r="AA1064" t="s">
        <v>119</v>
      </c>
      <c r="AB1064" t="s">
        <v>542</v>
      </c>
      <c r="AC1064" s="1">
        <f>LEN(טבלה2[[#This Row],[מספר רכב]])</f>
        <v>7</v>
      </c>
      <c r="AD1064" s="1" t="str">
        <f>RIGHT(טבלה2[[#This Row],[מספר רכב]],טבלה2[[#This Row],[ספרות בצדדים]])</f>
        <v>58</v>
      </c>
      <c r="AE1064" s="1" t="str">
        <f>MID(טבלה2[[#This Row],[מספר רכב]],טבלה2[[#This Row],[ספרות בצדדים]]+1,טבלה2[[#This Row],[ספרות באמצע]])</f>
        <v>829</v>
      </c>
      <c r="AF1064" s="1" t="str">
        <f>MID(טבלה2[[#This Row],[מספר רכב]],1,טבלה2[[#This Row],[ספרות בצדדים]])</f>
        <v>85</v>
      </c>
      <c r="AG1064" s="1" t="str">
        <f>CONCATENATE(טבלה2[[#This Row],[חלק שמאלי]],"-",טבלה2[[#This Row],[אמצע]],"-",טבלה2[[#This Row],[חלק ימני]])</f>
        <v>85-829-58</v>
      </c>
      <c r="AH1064">
        <f>IF(טבלה2[[#This Row],[מספר ספרות]]=7,3,2)</f>
        <v>3</v>
      </c>
      <c r="AI1064">
        <f>IF(טבלה2[[#This Row],[מספר ספרות]]=7,2,3)</f>
        <v>2</v>
      </c>
    </row>
    <row r="1065" spans="17:35" x14ac:dyDescent="0.25">
      <c r="Q1065">
        <v>7773859</v>
      </c>
      <c r="R1065">
        <v>413</v>
      </c>
      <c r="S1065" t="s">
        <v>123</v>
      </c>
      <c r="T1065" t="s">
        <v>124</v>
      </c>
      <c r="U1065" t="s">
        <v>125</v>
      </c>
      <c r="W1065">
        <v>2006</v>
      </c>
      <c r="X1065" s="1">
        <f>2025-טבלה2[[#This Row],[שנת יצור]]</f>
        <v>19</v>
      </c>
      <c r="Y1065" s="39">
        <v>45803</v>
      </c>
      <c r="Z1065" s="39">
        <v>46167</v>
      </c>
      <c r="AA1065" t="s">
        <v>126</v>
      </c>
      <c r="AB1065" t="s">
        <v>127</v>
      </c>
      <c r="AC1065" s="1">
        <f>LEN(טבלה2[[#This Row],[מספר רכב]])</f>
        <v>7</v>
      </c>
      <c r="AD1065" s="1" t="str">
        <f>RIGHT(טבלה2[[#This Row],[מספר רכב]],טבלה2[[#This Row],[ספרות בצדדים]])</f>
        <v>59</v>
      </c>
      <c r="AE1065" s="1" t="str">
        <f>MID(טבלה2[[#This Row],[מספר רכב]],טבלה2[[#This Row],[ספרות בצדדים]]+1,טבלה2[[#This Row],[ספרות באמצע]])</f>
        <v>738</v>
      </c>
      <c r="AF1065" s="1" t="str">
        <f>MID(טבלה2[[#This Row],[מספר רכב]],1,טבלה2[[#This Row],[ספרות בצדדים]])</f>
        <v>77</v>
      </c>
      <c r="AG1065" s="1" t="str">
        <f>CONCATENATE(טבלה2[[#This Row],[חלק שמאלי]],"-",טבלה2[[#This Row],[אמצע]],"-",טבלה2[[#This Row],[חלק ימני]])</f>
        <v>77-738-59</v>
      </c>
      <c r="AH1065">
        <f>IF(טבלה2[[#This Row],[מספר ספרות]]=7,3,2)</f>
        <v>3</v>
      </c>
      <c r="AI1065">
        <f>IF(טבלה2[[#This Row],[מספר ספרות]]=7,2,3)</f>
        <v>2</v>
      </c>
    </row>
    <row r="1066" spans="17:35" x14ac:dyDescent="0.25">
      <c r="Q1066">
        <v>44399803</v>
      </c>
      <c r="R1066">
        <v>416</v>
      </c>
      <c r="S1066" t="s">
        <v>408</v>
      </c>
      <c r="T1066" t="s">
        <v>581</v>
      </c>
      <c r="U1066" t="s">
        <v>278</v>
      </c>
      <c r="V1066">
        <v>15</v>
      </c>
      <c r="W1066">
        <v>2023</v>
      </c>
      <c r="X1066" s="1">
        <f>2025-טבלה2[[#This Row],[שנת יצור]]</f>
        <v>2</v>
      </c>
      <c r="Y1066" s="39">
        <v>45075</v>
      </c>
      <c r="Z1066" s="39">
        <v>46170</v>
      </c>
      <c r="AA1066" t="s">
        <v>119</v>
      </c>
      <c r="AB1066" t="s">
        <v>304</v>
      </c>
      <c r="AC1066" s="1">
        <f>LEN(טבלה2[[#This Row],[מספר רכב]])</f>
        <v>8</v>
      </c>
      <c r="AD1066" s="1" t="str">
        <f>RIGHT(טבלה2[[#This Row],[מספר רכב]],טבלה2[[#This Row],[ספרות בצדדים]])</f>
        <v>803</v>
      </c>
      <c r="AE1066" s="1" t="str">
        <f>MID(טבלה2[[#This Row],[מספר רכב]],טבלה2[[#This Row],[ספרות בצדדים]]+1,טבלה2[[#This Row],[ספרות באמצע]])</f>
        <v>99</v>
      </c>
      <c r="AF1066" s="1" t="str">
        <f>MID(טבלה2[[#This Row],[מספר רכב]],1,טבלה2[[#This Row],[ספרות בצדדים]])</f>
        <v>443</v>
      </c>
      <c r="AG1066" s="1" t="str">
        <f>CONCATENATE(טבלה2[[#This Row],[חלק שמאלי]],"-",טבלה2[[#This Row],[אמצע]],"-",טבלה2[[#This Row],[חלק ימני]])</f>
        <v>443-99-803</v>
      </c>
      <c r="AH1066">
        <f>IF(טבלה2[[#This Row],[מספר ספרות]]=7,3,2)</f>
        <v>2</v>
      </c>
      <c r="AI1066">
        <f>IF(טבלה2[[#This Row],[מספר ספרות]]=7,2,3)</f>
        <v>3</v>
      </c>
    </row>
    <row r="1067" spans="17:35" x14ac:dyDescent="0.25">
      <c r="Q1067">
        <v>5048763</v>
      </c>
      <c r="R1067">
        <v>588</v>
      </c>
      <c r="S1067" t="s">
        <v>111</v>
      </c>
      <c r="T1067" t="s">
        <v>112</v>
      </c>
      <c r="U1067" t="s">
        <v>113</v>
      </c>
      <c r="V1067">
        <v>15</v>
      </c>
      <c r="W1067">
        <v>2008</v>
      </c>
      <c r="X1067" s="1">
        <f>2025-טבלה2[[#This Row],[שנת יצור]]</f>
        <v>17</v>
      </c>
      <c r="Y1067" s="39">
        <v>45462</v>
      </c>
      <c r="Z1067" s="39">
        <v>45826</v>
      </c>
      <c r="AA1067" t="s">
        <v>120</v>
      </c>
      <c r="AB1067" t="s">
        <v>117</v>
      </c>
      <c r="AC1067" s="1">
        <f>LEN(טבלה2[[#This Row],[מספר רכב]])</f>
        <v>7</v>
      </c>
      <c r="AD1067" s="1" t="str">
        <f>RIGHT(טבלה2[[#This Row],[מספר רכב]],טבלה2[[#This Row],[ספרות בצדדים]])</f>
        <v>63</v>
      </c>
      <c r="AE1067" s="1" t="str">
        <f>MID(טבלה2[[#This Row],[מספר רכב]],טבלה2[[#This Row],[ספרות בצדדים]]+1,טבלה2[[#This Row],[ספרות באמצע]])</f>
        <v>487</v>
      </c>
      <c r="AF1067" s="1" t="str">
        <f>MID(טבלה2[[#This Row],[מספר רכב]],1,טבלה2[[#This Row],[ספרות בצדדים]])</f>
        <v>50</v>
      </c>
      <c r="AG1067" s="1" t="str">
        <f>CONCATENATE(טבלה2[[#This Row],[חלק שמאלי]],"-",טבלה2[[#This Row],[אמצע]],"-",טבלה2[[#This Row],[חלק ימני]])</f>
        <v>50-487-63</v>
      </c>
      <c r="AH1067">
        <f>IF(טבלה2[[#This Row],[מספר ספרות]]=7,3,2)</f>
        <v>3</v>
      </c>
      <c r="AI1067">
        <f>IF(טבלה2[[#This Row],[מספר ספרות]]=7,2,3)</f>
        <v>2</v>
      </c>
    </row>
    <row r="1068" spans="17:35" x14ac:dyDescent="0.25">
      <c r="Q1068">
        <v>7490963</v>
      </c>
      <c r="R1068">
        <v>413</v>
      </c>
      <c r="S1068" t="s">
        <v>123</v>
      </c>
      <c r="T1068" t="s">
        <v>159</v>
      </c>
      <c r="U1068" t="s">
        <v>158</v>
      </c>
      <c r="V1068">
        <v>15</v>
      </c>
      <c r="W1068">
        <v>2008</v>
      </c>
      <c r="X1068" s="1">
        <f>2025-טבלה2[[#This Row],[שנת יצור]]</f>
        <v>17</v>
      </c>
      <c r="Y1068" s="39">
        <v>45400</v>
      </c>
      <c r="Z1068" s="39">
        <v>45833</v>
      </c>
      <c r="AA1068" t="s">
        <v>126</v>
      </c>
      <c r="AB1068" t="s">
        <v>127</v>
      </c>
      <c r="AC1068" s="1">
        <f>LEN(טבלה2[[#This Row],[מספר רכב]])</f>
        <v>7</v>
      </c>
      <c r="AD1068" s="1" t="str">
        <f>RIGHT(טבלה2[[#This Row],[מספר רכב]],טבלה2[[#This Row],[ספרות בצדדים]])</f>
        <v>63</v>
      </c>
      <c r="AE1068" s="1" t="str">
        <f>MID(טבלה2[[#This Row],[מספר רכב]],טבלה2[[#This Row],[ספרות בצדדים]]+1,טבלה2[[#This Row],[ספרות באמצע]])</f>
        <v>909</v>
      </c>
      <c r="AF1068" s="1" t="str">
        <f>MID(טבלה2[[#This Row],[מספר רכב]],1,טבלה2[[#This Row],[ספרות בצדדים]])</f>
        <v>74</v>
      </c>
      <c r="AG1068" s="1" t="str">
        <f>CONCATENATE(טבלה2[[#This Row],[חלק שמאלי]],"-",טבלה2[[#This Row],[אמצע]],"-",טבלה2[[#This Row],[חלק ימני]])</f>
        <v>74-909-63</v>
      </c>
      <c r="AH1068">
        <f>IF(טבלה2[[#This Row],[מספר ספרות]]=7,3,2)</f>
        <v>3</v>
      </c>
      <c r="AI1068">
        <f>IF(טבלה2[[#This Row],[מספר ספרות]]=7,2,3)</f>
        <v>2</v>
      </c>
    </row>
    <row r="1069" spans="17:35" x14ac:dyDescent="0.25">
      <c r="Q1069">
        <v>74507403</v>
      </c>
      <c r="R1069">
        <v>413</v>
      </c>
      <c r="S1069" t="s">
        <v>123</v>
      </c>
      <c r="T1069" t="s">
        <v>774</v>
      </c>
      <c r="U1069" t="s">
        <v>775</v>
      </c>
      <c r="W1069">
        <v>2024</v>
      </c>
      <c r="X1069" s="1">
        <f>2025-טבלה2[[#This Row],[שנת יצור]]</f>
        <v>1</v>
      </c>
      <c r="Y1069" s="39">
        <v>45427</v>
      </c>
      <c r="Z1069" s="39">
        <v>46156</v>
      </c>
      <c r="AA1069" t="s">
        <v>133</v>
      </c>
      <c r="AB1069" t="s">
        <v>776</v>
      </c>
      <c r="AC1069" s="1">
        <f>LEN(טבלה2[[#This Row],[מספר רכב]])</f>
        <v>8</v>
      </c>
      <c r="AD1069" s="1" t="str">
        <f>RIGHT(טבלה2[[#This Row],[מספר רכב]],טבלה2[[#This Row],[ספרות בצדדים]])</f>
        <v>403</v>
      </c>
      <c r="AE1069" s="1" t="str">
        <f>MID(טבלה2[[#This Row],[מספר רכב]],טבלה2[[#This Row],[ספרות בצדדים]]+1,טבלה2[[#This Row],[ספרות באמצע]])</f>
        <v>07</v>
      </c>
      <c r="AF1069" s="1" t="str">
        <f>MID(טבלה2[[#This Row],[מספר רכב]],1,טבלה2[[#This Row],[ספרות בצדדים]])</f>
        <v>745</v>
      </c>
      <c r="AG1069" s="1" t="str">
        <f>CONCATENATE(טבלה2[[#This Row],[חלק שמאלי]],"-",טבלה2[[#This Row],[אמצע]],"-",טבלה2[[#This Row],[חלק ימני]])</f>
        <v>745-07-403</v>
      </c>
      <c r="AH1069">
        <f>IF(טבלה2[[#This Row],[מספר ספרות]]=7,3,2)</f>
        <v>2</v>
      </c>
      <c r="AI1069">
        <f>IF(טבלה2[[#This Row],[מספר ספרות]]=7,2,3)</f>
        <v>3</v>
      </c>
    </row>
    <row r="1070" spans="17:35" x14ac:dyDescent="0.25">
      <c r="Q1070">
        <v>8009450</v>
      </c>
      <c r="R1070">
        <v>839</v>
      </c>
      <c r="S1070" t="s">
        <v>244</v>
      </c>
      <c r="T1070" t="s">
        <v>245</v>
      </c>
      <c r="U1070" t="s">
        <v>125</v>
      </c>
      <c r="W1070">
        <v>2003</v>
      </c>
      <c r="X1070" s="1">
        <f>2025-טבלה2[[#This Row],[שנת יצור]]</f>
        <v>22</v>
      </c>
      <c r="Y1070" s="39">
        <v>45594</v>
      </c>
      <c r="Z1070" s="39">
        <v>45797</v>
      </c>
      <c r="AA1070" t="s">
        <v>133</v>
      </c>
      <c r="AB1070" t="s">
        <v>127</v>
      </c>
      <c r="AC1070" s="1">
        <f>LEN(טבלה2[[#This Row],[מספר רכב]])</f>
        <v>7</v>
      </c>
      <c r="AD1070" s="1" t="str">
        <f>RIGHT(טבלה2[[#This Row],[מספר רכב]],טבלה2[[#This Row],[ספרות בצדדים]])</f>
        <v>50</v>
      </c>
      <c r="AE1070" s="1" t="str">
        <f>MID(טבלה2[[#This Row],[מספר רכב]],טבלה2[[#This Row],[ספרות בצדדים]]+1,טבלה2[[#This Row],[ספרות באמצע]])</f>
        <v>094</v>
      </c>
      <c r="AF1070" s="1" t="str">
        <f>MID(טבלה2[[#This Row],[מספר רכב]],1,טבלה2[[#This Row],[ספרות בצדדים]])</f>
        <v>80</v>
      </c>
      <c r="AG1070" s="1" t="str">
        <f>CONCATENATE(טבלה2[[#This Row],[חלק שמאלי]],"-",טבלה2[[#This Row],[אמצע]],"-",טבלה2[[#This Row],[חלק ימני]])</f>
        <v>80-094-50</v>
      </c>
      <c r="AH1070">
        <f>IF(טבלה2[[#This Row],[מספר ספרות]]=7,3,2)</f>
        <v>3</v>
      </c>
      <c r="AI1070">
        <f>IF(טבלה2[[#This Row],[מספר ספרות]]=7,2,3)</f>
        <v>2</v>
      </c>
    </row>
    <row r="1071" spans="17:35" x14ac:dyDescent="0.25">
      <c r="Q1071">
        <v>2621961</v>
      </c>
      <c r="R1071">
        <v>413</v>
      </c>
      <c r="S1071" t="s">
        <v>123</v>
      </c>
      <c r="T1071" t="s">
        <v>179</v>
      </c>
      <c r="U1071" t="s">
        <v>158</v>
      </c>
      <c r="W1071">
        <v>2007</v>
      </c>
      <c r="X1071" s="1">
        <f>2025-טבלה2[[#This Row],[שנת יצור]]</f>
        <v>18</v>
      </c>
      <c r="Y1071" s="39">
        <v>45468</v>
      </c>
      <c r="Z1071" s="39">
        <v>45825</v>
      </c>
      <c r="AA1071" t="s">
        <v>133</v>
      </c>
      <c r="AB1071" t="s">
        <v>127</v>
      </c>
      <c r="AC1071" s="1">
        <f>LEN(טבלה2[[#This Row],[מספר רכב]])</f>
        <v>7</v>
      </c>
      <c r="AD1071" s="1" t="str">
        <f>RIGHT(טבלה2[[#This Row],[מספר רכב]],טבלה2[[#This Row],[ספרות בצדדים]])</f>
        <v>61</v>
      </c>
      <c r="AE1071" s="1" t="str">
        <f>MID(טבלה2[[#This Row],[מספר רכב]],טבלה2[[#This Row],[ספרות בצדדים]]+1,טבלה2[[#This Row],[ספרות באמצע]])</f>
        <v>219</v>
      </c>
      <c r="AF1071" s="1" t="str">
        <f>MID(טבלה2[[#This Row],[מספר רכב]],1,טבלה2[[#This Row],[ספרות בצדדים]])</f>
        <v>26</v>
      </c>
      <c r="AG1071" s="1" t="str">
        <f>CONCATENATE(טבלה2[[#This Row],[חלק שמאלי]],"-",טבלה2[[#This Row],[אמצע]],"-",טבלה2[[#This Row],[חלק ימני]])</f>
        <v>26-219-61</v>
      </c>
      <c r="AH1071">
        <f>IF(טבלה2[[#This Row],[מספר ספרות]]=7,3,2)</f>
        <v>3</v>
      </c>
      <c r="AI1071">
        <f>IF(טבלה2[[#This Row],[מספר ספרות]]=7,2,3)</f>
        <v>2</v>
      </c>
    </row>
    <row r="1072" spans="17:35" x14ac:dyDescent="0.25">
      <c r="Q1072">
        <v>6135671</v>
      </c>
      <c r="R1072">
        <v>139</v>
      </c>
      <c r="S1072" t="s">
        <v>261</v>
      </c>
      <c r="T1072" t="s">
        <v>262</v>
      </c>
      <c r="U1072" t="s">
        <v>113</v>
      </c>
      <c r="V1072">
        <v>15</v>
      </c>
      <c r="W1072">
        <v>2011</v>
      </c>
      <c r="X1072" s="1">
        <f>2025-טבלה2[[#This Row],[שנת יצור]]</f>
        <v>14</v>
      </c>
      <c r="Y1072" s="39">
        <v>45435</v>
      </c>
      <c r="Z1072" s="39">
        <v>45806</v>
      </c>
      <c r="AA1072" t="s">
        <v>119</v>
      </c>
      <c r="AB1072" t="s">
        <v>175</v>
      </c>
      <c r="AC1072" s="1">
        <f>LEN(טבלה2[[#This Row],[מספר רכב]])</f>
        <v>7</v>
      </c>
      <c r="AD1072" s="1" t="str">
        <f>RIGHT(טבלה2[[#This Row],[מספר רכב]],טבלה2[[#This Row],[ספרות בצדדים]])</f>
        <v>71</v>
      </c>
      <c r="AE1072" s="1" t="str">
        <f>MID(טבלה2[[#This Row],[מספר רכב]],טבלה2[[#This Row],[ספרות בצדדים]]+1,טבלה2[[#This Row],[ספרות באמצע]])</f>
        <v>356</v>
      </c>
      <c r="AF1072" s="1" t="str">
        <f>MID(טבלה2[[#This Row],[מספר רכב]],1,טבלה2[[#This Row],[ספרות בצדדים]])</f>
        <v>61</v>
      </c>
      <c r="AG1072" s="1" t="str">
        <f>CONCATENATE(טבלה2[[#This Row],[חלק שמאלי]],"-",טבלה2[[#This Row],[אמצע]],"-",טבלה2[[#This Row],[חלק ימני]])</f>
        <v>61-356-71</v>
      </c>
      <c r="AH1072">
        <f>IF(טבלה2[[#This Row],[מספר ספרות]]=7,3,2)</f>
        <v>3</v>
      </c>
      <c r="AI1072">
        <f>IF(טבלה2[[#This Row],[מספר ספרות]]=7,2,3)</f>
        <v>2</v>
      </c>
    </row>
    <row r="1073" spans="17:35" x14ac:dyDescent="0.25">
      <c r="Q1073">
        <v>7873079</v>
      </c>
      <c r="R1073">
        <v>672</v>
      </c>
      <c r="S1073" t="s">
        <v>255</v>
      </c>
      <c r="T1073" t="s">
        <v>777</v>
      </c>
      <c r="U1073" t="s">
        <v>401</v>
      </c>
      <c r="V1073">
        <v>13</v>
      </c>
      <c r="W1073">
        <v>2012</v>
      </c>
      <c r="X1073" s="1">
        <f>2025-טבלה2[[#This Row],[שנת יצור]]</f>
        <v>13</v>
      </c>
      <c r="Y1073" s="39">
        <v>45474</v>
      </c>
      <c r="Z1073" s="39">
        <v>45881</v>
      </c>
      <c r="AA1073" t="s">
        <v>119</v>
      </c>
      <c r="AB1073" t="s">
        <v>257</v>
      </c>
      <c r="AC1073" s="1">
        <f>LEN(טבלה2[[#This Row],[מספר רכב]])</f>
        <v>7</v>
      </c>
      <c r="AD1073" s="1" t="str">
        <f>RIGHT(טבלה2[[#This Row],[מספר רכב]],טבלה2[[#This Row],[ספרות בצדדים]])</f>
        <v>79</v>
      </c>
      <c r="AE1073" s="1" t="str">
        <f>MID(טבלה2[[#This Row],[מספר רכב]],טבלה2[[#This Row],[ספרות בצדדים]]+1,טבלה2[[#This Row],[ספרות באמצע]])</f>
        <v>730</v>
      </c>
      <c r="AF1073" s="1" t="str">
        <f>MID(טבלה2[[#This Row],[מספר רכב]],1,טבלה2[[#This Row],[ספרות בצדדים]])</f>
        <v>78</v>
      </c>
      <c r="AG1073" s="1" t="str">
        <f>CONCATENATE(טבלה2[[#This Row],[חלק שמאלי]],"-",טבלה2[[#This Row],[אמצע]],"-",טבלה2[[#This Row],[חלק ימני]])</f>
        <v>78-730-79</v>
      </c>
      <c r="AH1073">
        <f>IF(טבלה2[[#This Row],[מספר ספרות]]=7,3,2)</f>
        <v>3</v>
      </c>
      <c r="AI1073">
        <f>IF(טבלה2[[#This Row],[מספר ספרות]]=7,2,3)</f>
        <v>2</v>
      </c>
    </row>
    <row r="1074" spans="17:35" x14ac:dyDescent="0.25">
      <c r="Q1074">
        <v>68630603</v>
      </c>
      <c r="R1074">
        <v>885</v>
      </c>
      <c r="S1074" t="s">
        <v>239</v>
      </c>
      <c r="T1074" t="s">
        <v>363</v>
      </c>
      <c r="U1074" t="s">
        <v>778</v>
      </c>
      <c r="V1074">
        <v>14</v>
      </c>
      <c r="W1074">
        <v>2024</v>
      </c>
      <c r="X1074" s="1">
        <f>2025-טבלה2[[#This Row],[שנת יצור]]</f>
        <v>1</v>
      </c>
      <c r="Y1074" s="39">
        <v>45433</v>
      </c>
      <c r="Z1074" s="39">
        <v>46162</v>
      </c>
      <c r="AA1074" t="s">
        <v>116</v>
      </c>
      <c r="AB1074" t="s">
        <v>364</v>
      </c>
      <c r="AC1074" s="1">
        <f>LEN(טבלה2[[#This Row],[מספר רכב]])</f>
        <v>8</v>
      </c>
      <c r="AD1074" s="1" t="str">
        <f>RIGHT(טבלה2[[#This Row],[מספר רכב]],טבלה2[[#This Row],[ספרות בצדדים]])</f>
        <v>603</v>
      </c>
      <c r="AE1074" s="1" t="str">
        <f>MID(טבלה2[[#This Row],[מספר רכב]],טבלה2[[#This Row],[ספרות בצדדים]]+1,טבלה2[[#This Row],[ספרות באמצע]])</f>
        <v>30</v>
      </c>
      <c r="AF1074" s="1" t="str">
        <f>MID(טבלה2[[#This Row],[מספר רכב]],1,טבלה2[[#This Row],[ספרות בצדדים]])</f>
        <v>686</v>
      </c>
      <c r="AG1074" s="1" t="str">
        <f>CONCATENATE(טבלה2[[#This Row],[חלק שמאלי]],"-",טבלה2[[#This Row],[אמצע]],"-",טבלה2[[#This Row],[חלק ימני]])</f>
        <v>686-30-603</v>
      </c>
      <c r="AH1074">
        <f>IF(טבלה2[[#This Row],[מספר ספרות]]=7,3,2)</f>
        <v>2</v>
      </c>
      <c r="AI1074">
        <f>IF(טבלה2[[#This Row],[מספר ספרות]]=7,2,3)</f>
        <v>3</v>
      </c>
    </row>
    <row r="1075" spans="17:35" x14ac:dyDescent="0.25">
      <c r="Q1075">
        <v>4794433</v>
      </c>
      <c r="R1075">
        <v>885</v>
      </c>
      <c r="S1075" t="s">
        <v>239</v>
      </c>
      <c r="T1075" t="s">
        <v>415</v>
      </c>
      <c r="U1075" t="s">
        <v>151</v>
      </c>
      <c r="V1075">
        <v>15</v>
      </c>
      <c r="W1075">
        <v>2015</v>
      </c>
      <c r="X1075" s="1">
        <f>2025-טבלה2[[#This Row],[שנת יצור]]</f>
        <v>10</v>
      </c>
      <c r="Y1075" s="39">
        <v>45781</v>
      </c>
      <c r="Z1075" s="39">
        <v>46153</v>
      </c>
      <c r="AA1075" t="s">
        <v>116</v>
      </c>
      <c r="AB1075" t="s">
        <v>416</v>
      </c>
      <c r="AC1075" s="1">
        <f>LEN(טבלה2[[#This Row],[מספר רכב]])</f>
        <v>7</v>
      </c>
      <c r="AD1075" s="1" t="str">
        <f>RIGHT(טבלה2[[#This Row],[מספר רכב]],טבלה2[[#This Row],[ספרות בצדדים]])</f>
        <v>33</v>
      </c>
      <c r="AE1075" s="1" t="str">
        <f>MID(טבלה2[[#This Row],[מספר רכב]],טבלה2[[#This Row],[ספרות בצדדים]]+1,טבלה2[[#This Row],[ספרות באמצע]])</f>
        <v>944</v>
      </c>
      <c r="AF1075" s="1" t="str">
        <f>MID(טבלה2[[#This Row],[מספר רכב]],1,טבלה2[[#This Row],[ספרות בצדדים]])</f>
        <v>47</v>
      </c>
      <c r="AG1075" s="1" t="str">
        <f>CONCATENATE(טבלה2[[#This Row],[חלק שמאלי]],"-",טבלה2[[#This Row],[אמצע]],"-",טבלה2[[#This Row],[חלק ימני]])</f>
        <v>47-944-33</v>
      </c>
      <c r="AH1075">
        <f>IF(טבלה2[[#This Row],[מספר ספרות]]=7,3,2)</f>
        <v>3</v>
      </c>
      <c r="AI1075">
        <f>IF(טבלה2[[#This Row],[מספר ספרות]]=7,2,3)</f>
        <v>2</v>
      </c>
    </row>
    <row r="1076" spans="17:35" x14ac:dyDescent="0.25">
      <c r="Q1076">
        <v>77489103</v>
      </c>
      <c r="R1076">
        <v>1417</v>
      </c>
      <c r="S1076" t="s">
        <v>779</v>
      </c>
      <c r="T1076" t="s">
        <v>780</v>
      </c>
      <c r="U1076" t="s">
        <v>781</v>
      </c>
      <c r="W1076">
        <v>2024</v>
      </c>
      <c r="X1076" s="1">
        <f>2025-טבלה2[[#This Row],[שנת יצור]]</f>
        <v>1</v>
      </c>
      <c r="Y1076" s="39">
        <v>45427</v>
      </c>
      <c r="Z1076" s="39">
        <v>46156</v>
      </c>
      <c r="AA1076" t="s">
        <v>119</v>
      </c>
      <c r="AB1076" t="s">
        <v>782</v>
      </c>
      <c r="AC1076" s="1">
        <f>LEN(טבלה2[[#This Row],[מספר רכב]])</f>
        <v>8</v>
      </c>
      <c r="AD1076" s="1" t="str">
        <f>RIGHT(טבלה2[[#This Row],[מספר רכב]],טבלה2[[#This Row],[ספרות בצדדים]])</f>
        <v>103</v>
      </c>
      <c r="AE1076" s="1" t="str">
        <f>MID(טבלה2[[#This Row],[מספר רכב]],טבלה2[[#This Row],[ספרות בצדדים]]+1,טבלה2[[#This Row],[ספרות באמצע]])</f>
        <v>89</v>
      </c>
      <c r="AF1076" s="1" t="str">
        <f>MID(טבלה2[[#This Row],[מספר רכב]],1,טבלה2[[#This Row],[ספרות בצדדים]])</f>
        <v>774</v>
      </c>
      <c r="AG1076" s="1" t="str">
        <f>CONCATENATE(טבלה2[[#This Row],[חלק שמאלי]],"-",טבלה2[[#This Row],[אמצע]],"-",טבלה2[[#This Row],[חלק ימני]])</f>
        <v>774-89-103</v>
      </c>
      <c r="AH1076">
        <f>IF(טבלה2[[#This Row],[מספר ספרות]]=7,3,2)</f>
        <v>2</v>
      </c>
      <c r="AI1076">
        <f>IF(טבלה2[[#This Row],[מספר ספרות]]=7,2,3)</f>
        <v>3</v>
      </c>
    </row>
    <row r="1077" spans="17:35" x14ac:dyDescent="0.25">
      <c r="Q1077">
        <v>4526763</v>
      </c>
      <c r="R1077">
        <v>734</v>
      </c>
      <c r="S1077" t="s">
        <v>139</v>
      </c>
      <c r="T1077" t="s">
        <v>207</v>
      </c>
      <c r="U1077" t="s">
        <v>208</v>
      </c>
      <c r="W1077">
        <v>2008</v>
      </c>
      <c r="X1077" s="1">
        <f>2025-טבלה2[[#This Row],[שנת יצור]]</f>
        <v>17</v>
      </c>
      <c r="Y1077" s="39">
        <v>45803</v>
      </c>
      <c r="Z1077" s="39">
        <v>46163</v>
      </c>
      <c r="AA1077" t="s">
        <v>116</v>
      </c>
      <c r="AB1077" t="s">
        <v>141</v>
      </c>
      <c r="AC1077" s="1">
        <f>LEN(טבלה2[[#This Row],[מספר רכב]])</f>
        <v>7</v>
      </c>
      <c r="AD1077" s="1" t="str">
        <f>RIGHT(טבלה2[[#This Row],[מספר רכב]],טבלה2[[#This Row],[ספרות בצדדים]])</f>
        <v>63</v>
      </c>
      <c r="AE1077" s="1" t="str">
        <f>MID(טבלה2[[#This Row],[מספר רכב]],טבלה2[[#This Row],[ספרות בצדדים]]+1,טבלה2[[#This Row],[ספרות באמצע]])</f>
        <v>267</v>
      </c>
      <c r="AF1077" s="1" t="str">
        <f>MID(טבלה2[[#This Row],[מספר רכב]],1,טבלה2[[#This Row],[ספרות בצדדים]])</f>
        <v>45</v>
      </c>
      <c r="AG1077" s="1" t="str">
        <f>CONCATENATE(טבלה2[[#This Row],[חלק שמאלי]],"-",טבלה2[[#This Row],[אמצע]],"-",טבלה2[[#This Row],[חלק ימני]])</f>
        <v>45-267-63</v>
      </c>
      <c r="AH1077">
        <f>IF(טבלה2[[#This Row],[מספר ספרות]]=7,3,2)</f>
        <v>3</v>
      </c>
      <c r="AI1077">
        <f>IF(טבלה2[[#This Row],[מספר ספרות]]=7,2,3)</f>
        <v>2</v>
      </c>
    </row>
    <row r="1078" spans="17:35" x14ac:dyDescent="0.25">
      <c r="Q1078">
        <v>65807503</v>
      </c>
      <c r="R1078">
        <v>299</v>
      </c>
      <c r="S1078" t="s">
        <v>374</v>
      </c>
      <c r="T1078" t="s">
        <v>769</v>
      </c>
      <c r="U1078" t="s">
        <v>393</v>
      </c>
      <c r="V1078">
        <v>11</v>
      </c>
      <c r="W1078">
        <v>2024</v>
      </c>
      <c r="X1078" s="1">
        <f>2025-טבלה2[[#This Row],[שנת יצור]]</f>
        <v>1</v>
      </c>
      <c r="Y1078" s="39">
        <v>45358</v>
      </c>
      <c r="Z1078" s="39">
        <v>46087</v>
      </c>
      <c r="AA1078" t="s">
        <v>390</v>
      </c>
      <c r="AB1078" t="s">
        <v>770</v>
      </c>
      <c r="AC1078" s="1">
        <f>LEN(טבלה2[[#This Row],[מספר רכב]])</f>
        <v>8</v>
      </c>
      <c r="AD1078" s="1" t="str">
        <f>RIGHT(טבלה2[[#This Row],[מספר רכב]],טבלה2[[#This Row],[ספרות בצדדים]])</f>
        <v>503</v>
      </c>
      <c r="AE1078" s="1" t="str">
        <f>MID(טבלה2[[#This Row],[מספר רכב]],טבלה2[[#This Row],[ספרות בצדדים]]+1,טבלה2[[#This Row],[ספרות באמצע]])</f>
        <v>07</v>
      </c>
      <c r="AF1078" s="1" t="str">
        <f>MID(טבלה2[[#This Row],[מספר רכב]],1,טבלה2[[#This Row],[ספרות בצדדים]])</f>
        <v>658</v>
      </c>
      <c r="AG1078" s="1" t="str">
        <f>CONCATENATE(טבלה2[[#This Row],[חלק שמאלי]],"-",טבלה2[[#This Row],[אמצע]],"-",טבלה2[[#This Row],[חלק ימני]])</f>
        <v>658-07-503</v>
      </c>
      <c r="AH1078">
        <f>IF(טבלה2[[#This Row],[מספר ספרות]]=7,3,2)</f>
        <v>2</v>
      </c>
      <c r="AI1078">
        <f>IF(טבלה2[[#This Row],[מספר ספרות]]=7,2,3)</f>
        <v>3</v>
      </c>
    </row>
    <row r="1079" spans="17:35" x14ac:dyDescent="0.25">
      <c r="Q1079">
        <v>45755303</v>
      </c>
      <c r="R1079">
        <v>413</v>
      </c>
      <c r="S1079" t="s">
        <v>123</v>
      </c>
      <c r="T1079" t="s">
        <v>753</v>
      </c>
      <c r="U1079" t="s">
        <v>754</v>
      </c>
      <c r="V1079">
        <v>7</v>
      </c>
      <c r="W1079">
        <v>2023</v>
      </c>
      <c r="X1079" s="1">
        <f>2025-טבלה2[[#This Row],[שנת יצור]]</f>
        <v>2</v>
      </c>
      <c r="Y1079" s="39">
        <v>45067</v>
      </c>
      <c r="Z1079" s="39">
        <v>46162</v>
      </c>
      <c r="AA1079" t="s">
        <v>119</v>
      </c>
      <c r="AB1079" t="s">
        <v>414</v>
      </c>
      <c r="AC1079" s="1">
        <f>LEN(טבלה2[[#This Row],[מספר רכב]])</f>
        <v>8</v>
      </c>
      <c r="AD1079" s="1" t="str">
        <f>RIGHT(טבלה2[[#This Row],[מספר רכב]],טבלה2[[#This Row],[ספרות בצדדים]])</f>
        <v>303</v>
      </c>
      <c r="AE1079" s="1" t="str">
        <f>MID(טבלה2[[#This Row],[מספר רכב]],טבלה2[[#This Row],[ספרות בצדדים]]+1,טבלה2[[#This Row],[ספרות באמצע]])</f>
        <v>55</v>
      </c>
      <c r="AF1079" s="1" t="str">
        <f>MID(טבלה2[[#This Row],[מספר רכב]],1,טבלה2[[#This Row],[ספרות בצדדים]])</f>
        <v>457</v>
      </c>
      <c r="AG1079" s="1" t="str">
        <f>CONCATENATE(טבלה2[[#This Row],[חלק שמאלי]],"-",טבלה2[[#This Row],[אמצע]],"-",טבלה2[[#This Row],[חלק ימני]])</f>
        <v>457-55-303</v>
      </c>
      <c r="AH1079">
        <f>IF(טבלה2[[#This Row],[מספר ספרות]]=7,3,2)</f>
        <v>2</v>
      </c>
      <c r="AI1079">
        <f>IF(טבלה2[[#This Row],[מספר ספרות]]=7,2,3)</f>
        <v>3</v>
      </c>
    </row>
    <row r="1080" spans="17:35" x14ac:dyDescent="0.25">
      <c r="Q1080">
        <v>3281756</v>
      </c>
      <c r="R1080">
        <v>839</v>
      </c>
      <c r="S1080" t="s">
        <v>244</v>
      </c>
      <c r="T1080" t="s">
        <v>245</v>
      </c>
      <c r="U1080" t="s">
        <v>125</v>
      </c>
      <c r="W1080">
        <v>2004</v>
      </c>
      <c r="X1080" s="1">
        <f>2025-טבלה2[[#This Row],[שנת יצור]]</f>
        <v>21</v>
      </c>
      <c r="Y1080" s="39">
        <v>45803</v>
      </c>
      <c r="Z1080" s="39">
        <v>45969</v>
      </c>
      <c r="AA1080" t="s">
        <v>119</v>
      </c>
      <c r="AB1080" t="s">
        <v>127</v>
      </c>
      <c r="AC1080" s="1">
        <f>LEN(טבלה2[[#This Row],[מספר רכב]])</f>
        <v>7</v>
      </c>
      <c r="AD1080" s="1" t="str">
        <f>RIGHT(טבלה2[[#This Row],[מספר רכב]],טבלה2[[#This Row],[ספרות בצדדים]])</f>
        <v>56</v>
      </c>
      <c r="AE1080" s="1" t="str">
        <f>MID(טבלה2[[#This Row],[מספר רכב]],טבלה2[[#This Row],[ספרות בצדדים]]+1,טבלה2[[#This Row],[ספרות באמצע]])</f>
        <v>817</v>
      </c>
      <c r="AF1080" s="1" t="str">
        <f>MID(טבלה2[[#This Row],[מספר רכב]],1,טבלה2[[#This Row],[ספרות בצדדים]])</f>
        <v>32</v>
      </c>
      <c r="AG1080" s="1" t="str">
        <f>CONCATENATE(טבלה2[[#This Row],[חלק שמאלי]],"-",טבלה2[[#This Row],[אמצע]],"-",טבלה2[[#This Row],[חלק ימני]])</f>
        <v>32-817-56</v>
      </c>
      <c r="AH1080">
        <f>IF(טבלה2[[#This Row],[מספר ספרות]]=7,3,2)</f>
        <v>3</v>
      </c>
      <c r="AI1080">
        <f>IF(טבלה2[[#This Row],[מספר ספרות]]=7,2,3)</f>
        <v>2</v>
      </c>
    </row>
    <row r="1081" spans="17:35" x14ac:dyDescent="0.25">
      <c r="Q1081">
        <v>41933303</v>
      </c>
      <c r="R1081">
        <v>1321</v>
      </c>
      <c r="S1081" t="s">
        <v>548</v>
      </c>
      <c r="T1081" t="s">
        <v>549</v>
      </c>
      <c r="U1081" t="s">
        <v>550</v>
      </c>
      <c r="W1081">
        <v>2023</v>
      </c>
      <c r="X1081" s="1">
        <f>2025-טבלה2[[#This Row],[שנת יצור]]</f>
        <v>2</v>
      </c>
      <c r="Y1081" s="39">
        <v>45041</v>
      </c>
      <c r="Z1081" s="39">
        <v>46136</v>
      </c>
      <c r="AA1081" t="s">
        <v>116</v>
      </c>
      <c r="AB1081" t="s">
        <v>551</v>
      </c>
      <c r="AC1081" s="1">
        <f>LEN(טבלה2[[#This Row],[מספר רכב]])</f>
        <v>8</v>
      </c>
      <c r="AD1081" s="1" t="str">
        <f>RIGHT(טבלה2[[#This Row],[מספר רכב]],טבלה2[[#This Row],[ספרות בצדדים]])</f>
        <v>303</v>
      </c>
      <c r="AE1081" s="1" t="str">
        <f>MID(טבלה2[[#This Row],[מספר רכב]],טבלה2[[#This Row],[ספרות בצדדים]]+1,טבלה2[[#This Row],[ספרות באמצע]])</f>
        <v>33</v>
      </c>
      <c r="AF1081" s="1" t="str">
        <f>MID(טבלה2[[#This Row],[מספר רכב]],1,טבלה2[[#This Row],[ספרות בצדדים]])</f>
        <v>419</v>
      </c>
      <c r="AG1081" s="1" t="str">
        <f>CONCATENATE(טבלה2[[#This Row],[חלק שמאלי]],"-",טבלה2[[#This Row],[אמצע]],"-",טבלה2[[#This Row],[חלק ימני]])</f>
        <v>419-33-303</v>
      </c>
      <c r="AH1081">
        <f>IF(טבלה2[[#This Row],[מספר ספרות]]=7,3,2)</f>
        <v>2</v>
      </c>
      <c r="AI1081">
        <f>IF(טבלה2[[#This Row],[מספר ספרות]]=7,2,3)</f>
        <v>3</v>
      </c>
    </row>
    <row r="1082" spans="17:35" x14ac:dyDescent="0.25">
      <c r="Q1082">
        <v>42572303</v>
      </c>
      <c r="R1082">
        <v>845</v>
      </c>
      <c r="S1082" t="s">
        <v>226</v>
      </c>
      <c r="T1082" t="s">
        <v>737</v>
      </c>
      <c r="U1082" t="s">
        <v>360</v>
      </c>
      <c r="V1082">
        <v>13</v>
      </c>
      <c r="W1082">
        <v>2023</v>
      </c>
      <c r="X1082" s="1">
        <f>2025-טבלה2[[#This Row],[שנת יצור]]</f>
        <v>2</v>
      </c>
      <c r="Y1082" s="39">
        <v>45062</v>
      </c>
      <c r="Z1082" s="39">
        <v>46157</v>
      </c>
      <c r="AA1082" t="s">
        <v>116</v>
      </c>
      <c r="AB1082" t="s">
        <v>358</v>
      </c>
      <c r="AC1082" s="1">
        <f>LEN(טבלה2[[#This Row],[מספר רכב]])</f>
        <v>8</v>
      </c>
      <c r="AD1082" s="1" t="str">
        <f>RIGHT(טבלה2[[#This Row],[מספר רכב]],טבלה2[[#This Row],[ספרות בצדדים]])</f>
        <v>303</v>
      </c>
      <c r="AE1082" s="1" t="str">
        <f>MID(טבלה2[[#This Row],[מספר רכב]],טבלה2[[#This Row],[ספרות בצדדים]]+1,טבלה2[[#This Row],[ספרות באמצע]])</f>
        <v>72</v>
      </c>
      <c r="AF1082" s="1" t="str">
        <f>MID(טבלה2[[#This Row],[מספר רכב]],1,טבלה2[[#This Row],[ספרות בצדדים]])</f>
        <v>425</v>
      </c>
      <c r="AG1082" s="1" t="str">
        <f>CONCATENATE(טבלה2[[#This Row],[חלק שמאלי]],"-",טבלה2[[#This Row],[אמצע]],"-",טבלה2[[#This Row],[חלק ימני]])</f>
        <v>425-72-303</v>
      </c>
      <c r="AH1082">
        <f>IF(טבלה2[[#This Row],[מספר ספרות]]=7,3,2)</f>
        <v>2</v>
      </c>
      <c r="AI1082">
        <f>IF(טבלה2[[#This Row],[מספר ספרות]]=7,2,3)</f>
        <v>3</v>
      </c>
    </row>
    <row r="1083" spans="17:35" x14ac:dyDescent="0.25">
      <c r="Q1083">
        <v>30902903</v>
      </c>
      <c r="R1083">
        <v>1327</v>
      </c>
      <c r="S1083" t="s">
        <v>783</v>
      </c>
      <c r="T1083" t="s">
        <v>784</v>
      </c>
      <c r="U1083" t="s">
        <v>781</v>
      </c>
      <c r="W1083">
        <v>2022</v>
      </c>
      <c r="X1083" s="1">
        <f>2025-טבלה2[[#This Row],[שנת יצור]]</f>
        <v>3</v>
      </c>
      <c r="Y1083" s="39">
        <v>44879</v>
      </c>
      <c r="Z1083" s="39">
        <v>45974</v>
      </c>
      <c r="AA1083" t="s">
        <v>328</v>
      </c>
      <c r="AB1083" t="s">
        <v>785</v>
      </c>
      <c r="AC1083" s="1">
        <f>LEN(טבלה2[[#This Row],[מספר רכב]])</f>
        <v>8</v>
      </c>
      <c r="AD1083" s="1" t="str">
        <f>RIGHT(טבלה2[[#This Row],[מספר רכב]],טבלה2[[#This Row],[ספרות בצדדים]])</f>
        <v>903</v>
      </c>
      <c r="AE1083" s="1" t="str">
        <f>MID(טבלה2[[#This Row],[מספר רכב]],טבלה2[[#This Row],[ספרות בצדדים]]+1,טבלה2[[#This Row],[ספרות באמצע]])</f>
        <v>02</v>
      </c>
      <c r="AF1083" s="1" t="str">
        <f>MID(טבלה2[[#This Row],[מספר רכב]],1,טבלה2[[#This Row],[ספרות בצדדים]])</f>
        <v>309</v>
      </c>
      <c r="AG1083" s="1" t="str">
        <f>CONCATENATE(טבלה2[[#This Row],[חלק שמאלי]],"-",טבלה2[[#This Row],[אמצע]],"-",טבלה2[[#This Row],[חלק ימני]])</f>
        <v>309-02-903</v>
      </c>
      <c r="AH1083">
        <f>IF(טבלה2[[#This Row],[מספר ספרות]]=7,3,2)</f>
        <v>2</v>
      </c>
      <c r="AI1083">
        <f>IF(טבלה2[[#This Row],[מספר ספרות]]=7,2,3)</f>
        <v>3</v>
      </c>
    </row>
    <row r="1084" spans="17:35" x14ac:dyDescent="0.25">
      <c r="Q1084">
        <v>67925103</v>
      </c>
      <c r="R1084">
        <v>885</v>
      </c>
      <c r="S1084" t="s">
        <v>239</v>
      </c>
      <c r="T1084" t="s">
        <v>786</v>
      </c>
      <c r="U1084" t="s">
        <v>151</v>
      </c>
      <c r="V1084">
        <v>13</v>
      </c>
      <c r="W1084">
        <v>2024</v>
      </c>
      <c r="X1084" s="1">
        <f>2025-טבלה2[[#This Row],[שנת יצור]]</f>
        <v>1</v>
      </c>
      <c r="Y1084" s="39">
        <v>45357</v>
      </c>
      <c r="Z1084" s="39">
        <v>46086</v>
      </c>
      <c r="AA1084" t="s">
        <v>116</v>
      </c>
      <c r="AB1084" t="s">
        <v>364</v>
      </c>
      <c r="AC1084" s="1">
        <f>LEN(טבלה2[[#This Row],[מספר רכב]])</f>
        <v>8</v>
      </c>
      <c r="AD1084" s="1" t="str">
        <f>RIGHT(טבלה2[[#This Row],[מספר רכב]],טבלה2[[#This Row],[ספרות בצדדים]])</f>
        <v>103</v>
      </c>
      <c r="AE1084" s="1" t="str">
        <f>MID(טבלה2[[#This Row],[מספר רכב]],טבלה2[[#This Row],[ספרות בצדדים]]+1,טבלה2[[#This Row],[ספרות באמצע]])</f>
        <v>25</v>
      </c>
      <c r="AF1084" s="1" t="str">
        <f>MID(טבלה2[[#This Row],[מספר רכב]],1,טבלה2[[#This Row],[ספרות בצדדים]])</f>
        <v>679</v>
      </c>
      <c r="AG1084" s="1" t="str">
        <f>CONCATENATE(טבלה2[[#This Row],[חלק שמאלי]],"-",טבלה2[[#This Row],[אמצע]],"-",טבלה2[[#This Row],[חלק ימני]])</f>
        <v>679-25-103</v>
      </c>
      <c r="AH1084">
        <f>IF(טבלה2[[#This Row],[מספר ספרות]]=7,3,2)</f>
        <v>2</v>
      </c>
      <c r="AI1084">
        <f>IF(טבלה2[[#This Row],[מספר ספרות]]=7,2,3)</f>
        <v>3</v>
      </c>
    </row>
    <row r="1085" spans="17:35" x14ac:dyDescent="0.25">
      <c r="Q1085">
        <v>42259803</v>
      </c>
      <c r="R1085">
        <v>481</v>
      </c>
      <c r="S1085" t="s">
        <v>165</v>
      </c>
      <c r="T1085" t="s">
        <v>787</v>
      </c>
      <c r="U1085" t="s">
        <v>360</v>
      </c>
      <c r="V1085">
        <v>14</v>
      </c>
      <c r="W1085">
        <v>2023</v>
      </c>
      <c r="X1085" s="1">
        <f>2025-טבלה2[[#This Row],[שנת יצור]]</f>
        <v>2</v>
      </c>
      <c r="Y1085" s="39">
        <v>45043</v>
      </c>
      <c r="Z1085" s="39">
        <v>46138</v>
      </c>
      <c r="AA1085" t="s">
        <v>156</v>
      </c>
      <c r="AB1085" t="s">
        <v>788</v>
      </c>
      <c r="AC1085" s="1">
        <f>LEN(טבלה2[[#This Row],[מספר רכב]])</f>
        <v>8</v>
      </c>
      <c r="AD1085" s="1" t="str">
        <f>RIGHT(טבלה2[[#This Row],[מספר רכב]],טבלה2[[#This Row],[ספרות בצדדים]])</f>
        <v>803</v>
      </c>
      <c r="AE1085" s="1" t="str">
        <f>MID(טבלה2[[#This Row],[מספר רכב]],טבלה2[[#This Row],[ספרות בצדדים]]+1,טבלה2[[#This Row],[ספרות באמצע]])</f>
        <v>59</v>
      </c>
      <c r="AF1085" s="1" t="str">
        <f>MID(טבלה2[[#This Row],[מספר רכב]],1,טבלה2[[#This Row],[ספרות בצדדים]])</f>
        <v>422</v>
      </c>
      <c r="AG1085" s="1" t="str">
        <f>CONCATENATE(טבלה2[[#This Row],[חלק שמאלי]],"-",טבלה2[[#This Row],[אמצע]],"-",טבלה2[[#This Row],[חלק ימני]])</f>
        <v>422-59-803</v>
      </c>
      <c r="AH1085">
        <f>IF(טבלה2[[#This Row],[מספר ספרות]]=7,3,2)</f>
        <v>2</v>
      </c>
      <c r="AI1085">
        <f>IF(טבלה2[[#This Row],[מספר ספרות]]=7,2,3)</f>
        <v>3</v>
      </c>
    </row>
    <row r="1086" spans="17:35" x14ac:dyDescent="0.25">
      <c r="Q1086">
        <v>88143702</v>
      </c>
      <c r="R1086">
        <v>481</v>
      </c>
      <c r="S1086" t="s">
        <v>165</v>
      </c>
      <c r="T1086" t="s">
        <v>787</v>
      </c>
      <c r="U1086" t="s">
        <v>360</v>
      </c>
      <c r="V1086">
        <v>14</v>
      </c>
      <c r="W1086">
        <v>2022</v>
      </c>
      <c r="X1086" s="1">
        <f>2025-טבלה2[[#This Row],[שנת יצור]]</f>
        <v>3</v>
      </c>
      <c r="Y1086" s="39">
        <v>45781</v>
      </c>
      <c r="Z1086" s="39">
        <v>46149</v>
      </c>
      <c r="AA1086" t="s">
        <v>118</v>
      </c>
      <c r="AB1086" t="s">
        <v>788</v>
      </c>
      <c r="AC1086" s="1">
        <f>LEN(טבלה2[[#This Row],[מספר רכב]])</f>
        <v>8</v>
      </c>
      <c r="AD1086" s="1" t="str">
        <f>RIGHT(טבלה2[[#This Row],[מספר רכב]],טבלה2[[#This Row],[ספרות בצדדים]])</f>
        <v>702</v>
      </c>
      <c r="AE1086" s="1" t="str">
        <f>MID(טבלה2[[#This Row],[מספר רכב]],טבלה2[[#This Row],[ספרות בצדדים]]+1,טבלה2[[#This Row],[ספרות באמצע]])</f>
        <v>43</v>
      </c>
      <c r="AF1086" s="1" t="str">
        <f>MID(טבלה2[[#This Row],[מספר רכב]],1,טבלה2[[#This Row],[ספרות בצדדים]])</f>
        <v>881</v>
      </c>
      <c r="AG1086" s="1" t="str">
        <f>CONCATENATE(טבלה2[[#This Row],[חלק שמאלי]],"-",טבלה2[[#This Row],[אמצע]],"-",טבלה2[[#This Row],[חלק ימני]])</f>
        <v>881-43-702</v>
      </c>
      <c r="AH1086">
        <f>IF(טבלה2[[#This Row],[מספר ספרות]]=7,3,2)</f>
        <v>2</v>
      </c>
      <c r="AI1086">
        <f>IF(טבלה2[[#This Row],[מספר ספרות]]=7,2,3)</f>
        <v>3</v>
      </c>
    </row>
    <row r="1087" spans="17:35" x14ac:dyDescent="0.25">
      <c r="Q1087">
        <v>1692463</v>
      </c>
      <c r="R1087">
        <v>413</v>
      </c>
      <c r="S1087" t="s">
        <v>123</v>
      </c>
      <c r="T1087" t="s">
        <v>180</v>
      </c>
      <c r="U1087" t="s">
        <v>125</v>
      </c>
      <c r="V1087">
        <v>15</v>
      </c>
      <c r="W1087">
        <v>2008</v>
      </c>
      <c r="X1087" s="1">
        <f>2025-טבלה2[[#This Row],[שנת יצור]]</f>
        <v>17</v>
      </c>
      <c r="Y1087" s="39">
        <v>45803</v>
      </c>
      <c r="Z1087" s="39">
        <v>46165</v>
      </c>
      <c r="AA1087" t="s">
        <v>133</v>
      </c>
      <c r="AB1087" t="s">
        <v>127</v>
      </c>
      <c r="AC1087" s="1">
        <f>LEN(טבלה2[[#This Row],[מספר רכב]])</f>
        <v>7</v>
      </c>
      <c r="AD1087" s="1" t="str">
        <f>RIGHT(טבלה2[[#This Row],[מספר רכב]],טבלה2[[#This Row],[ספרות בצדדים]])</f>
        <v>63</v>
      </c>
      <c r="AE1087" s="1" t="str">
        <f>MID(טבלה2[[#This Row],[מספר רכב]],טבלה2[[#This Row],[ספרות בצדדים]]+1,טבלה2[[#This Row],[ספרות באמצע]])</f>
        <v>924</v>
      </c>
      <c r="AF1087" s="1" t="str">
        <f>MID(טבלה2[[#This Row],[מספר רכב]],1,טבלה2[[#This Row],[ספרות בצדדים]])</f>
        <v>16</v>
      </c>
      <c r="AG1087" s="1" t="str">
        <f>CONCATENATE(טבלה2[[#This Row],[חלק שמאלי]],"-",טבלה2[[#This Row],[אמצע]],"-",טבלה2[[#This Row],[חלק ימני]])</f>
        <v>16-924-63</v>
      </c>
      <c r="AH1087">
        <f>IF(טבלה2[[#This Row],[מספר ספרות]]=7,3,2)</f>
        <v>3</v>
      </c>
      <c r="AI1087">
        <f>IF(טבלה2[[#This Row],[מספר ספרות]]=7,2,3)</f>
        <v>2</v>
      </c>
    </row>
    <row r="1088" spans="17:35" x14ac:dyDescent="0.25">
      <c r="Q1088">
        <v>4795331</v>
      </c>
      <c r="R1088">
        <v>481</v>
      </c>
      <c r="S1088" t="s">
        <v>165</v>
      </c>
      <c r="T1088" t="s">
        <v>789</v>
      </c>
      <c r="U1088" t="s">
        <v>656</v>
      </c>
      <c r="V1088">
        <v>15</v>
      </c>
      <c r="W1088">
        <v>2014</v>
      </c>
      <c r="X1088" s="1">
        <f>2025-טבלה2[[#This Row],[שנת יצור]]</f>
        <v>11</v>
      </c>
      <c r="Y1088" s="39">
        <v>45239</v>
      </c>
      <c r="Z1088" s="39">
        <v>45613</v>
      </c>
      <c r="AA1088" t="s">
        <v>199</v>
      </c>
      <c r="AB1088" t="s">
        <v>790</v>
      </c>
      <c r="AC1088" s="1">
        <f>LEN(טבלה2[[#This Row],[מספר רכב]])</f>
        <v>7</v>
      </c>
      <c r="AD1088" s="1" t="str">
        <f>RIGHT(טבלה2[[#This Row],[מספר רכב]],טבלה2[[#This Row],[ספרות בצדדים]])</f>
        <v>31</v>
      </c>
      <c r="AE1088" s="1" t="str">
        <f>MID(טבלה2[[#This Row],[מספר רכב]],טבלה2[[#This Row],[ספרות בצדדים]]+1,טבלה2[[#This Row],[ספרות באמצע]])</f>
        <v>953</v>
      </c>
      <c r="AF1088" s="1" t="str">
        <f>MID(טבלה2[[#This Row],[מספר רכב]],1,טבלה2[[#This Row],[ספרות בצדדים]])</f>
        <v>47</v>
      </c>
      <c r="AG1088" s="1" t="str">
        <f>CONCATENATE(טבלה2[[#This Row],[חלק שמאלי]],"-",טבלה2[[#This Row],[אמצע]],"-",טבלה2[[#This Row],[חלק ימני]])</f>
        <v>47-953-31</v>
      </c>
      <c r="AH1088">
        <f>IF(טבלה2[[#This Row],[מספר ספרות]]=7,3,2)</f>
        <v>3</v>
      </c>
      <c r="AI1088">
        <f>IF(טבלה2[[#This Row],[מספר ספרות]]=7,2,3)</f>
        <v>2</v>
      </c>
    </row>
    <row r="1089" spans="17:35" x14ac:dyDescent="0.25">
      <c r="Q1089">
        <v>5391235</v>
      </c>
      <c r="R1089">
        <v>104</v>
      </c>
      <c r="S1089" t="s">
        <v>330</v>
      </c>
      <c r="T1089" t="s">
        <v>331</v>
      </c>
      <c r="U1089" t="s">
        <v>332</v>
      </c>
      <c r="W1089">
        <v>2002</v>
      </c>
      <c r="X1089" s="1">
        <f>2025-טבלה2[[#This Row],[שנת יצור]]</f>
        <v>23</v>
      </c>
      <c r="Y1089" s="39">
        <v>45803</v>
      </c>
      <c r="Z1089" s="39">
        <v>45971</v>
      </c>
      <c r="AA1089" t="s">
        <v>116</v>
      </c>
      <c r="AB1089" t="s">
        <v>333</v>
      </c>
      <c r="AC1089" s="1">
        <f>LEN(טבלה2[[#This Row],[מספר רכב]])</f>
        <v>7</v>
      </c>
      <c r="AD1089" s="1" t="str">
        <f>RIGHT(טבלה2[[#This Row],[מספר רכב]],טבלה2[[#This Row],[ספרות בצדדים]])</f>
        <v>35</v>
      </c>
      <c r="AE1089" s="1" t="str">
        <f>MID(טבלה2[[#This Row],[מספר רכב]],טבלה2[[#This Row],[ספרות בצדדים]]+1,טבלה2[[#This Row],[ספרות באמצע]])</f>
        <v>912</v>
      </c>
      <c r="AF1089" s="1" t="str">
        <f>MID(טבלה2[[#This Row],[מספר רכב]],1,טבלה2[[#This Row],[ספרות בצדדים]])</f>
        <v>53</v>
      </c>
      <c r="AG1089" s="1" t="str">
        <f>CONCATENATE(טבלה2[[#This Row],[חלק שמאלי]],"-",טבלה2[[#This Row],[אמצע]],"-",טבלה2[[#This Row],[חלק ימני]])</f>
        <v>53-912-35</v>
      </c>
      <c r="AH1089">
        <f>IF(טבלה2[[#This Row],[מספר ספרות]]=7,3,2)</f>
        <v>3</v>
      </c>
      <c r="AI1089">
        <f>IF(טבלה2[[#This Row],[מספר ספרות]]=7,2,3)</f>
        <v>2</v>
      </c>
    </row>
    <row r="1090" spans="17:35" x14ac:dyDescent="0.25">
      <c r="Q1090">
        <v>29801403</v>
      </c>
      <c r="R1090">
        <v>299</v>
      </c>
      <c r="S1090" t="s">
        <v>374</v>
      </c>
      <c r="T1090" t="s">
        <v>769</v>
      </c>
      <c r="U1090" t="s">
        <v>791</v>
      </c>
      <c r="V1090">
        <v>11</v>
      </c>
      <c r="W1090">
        <v>2023</v>
      </c>
      <c r="X1090" s="1">
        <f>2025-טבלה2[[#This Row],[שנת יצור]]</f>
        <v>2</v>
      </c>
      <c r="Y1090" s="39">
        <v>45032</v>
      </c>
      <c r="Z1090" s="39">
        <v>46127</v>
      </c>
      <c r="AA1090" t="s">
        <v>133</v>
      </c>
      <c r="AB1090" t="s">
        <v>770</v>
      </c>
      <c r="AC1090" s="1">
        <f>LEN(טבלה2[[#This Row],[מספר רכב]])</f>
        <v>8</v>
      </c>
      <c r="AD1090" s="1" t="str">
        <f>RIGHT(טבלה2[[#This Row],[מספר רכב]],טבלה2[[#This Row],[ספרות בצדדים]])</f>
        <v>403</v>
      </c>
      <c r="AE1090" s="1" t="str">
        <f>MID(טבלה2[[#This Row],[מספר רכב]],טבלה2[[#This Row],[ספרות בצדדים]]+1,טבלה2[[#This Row],[ספרות באמצע]])</f>
        <v>01</v>
      </c>
      <c r="AF1090" s="1" t="str">
        <f>MID(טבלה2[[#This Row],[מספר רכב]],1,טבלה2[[#This Row],[ספרות בצדדים]])</f>
        <v>298</v>
      </c>
      <c r="AG1090" s="1" t="str">
        <f>CONCATENATE(טבלה2[[#This Row],[חלק שמאלי]],"-",טבלה2[[#This Row],[אמצע]],"-",טבלה2[[#This Row],[חלק ימני]])</f>
        <v>298-01-403</v>
      </c>
      <c r="AH1090">
        <f>IF(טבלה2[[#This Row],[מספר ספרות]]=7,3,2)</f>
        <v>2</v>
      </c>
      <c r="AI1090">
        <f>IF(טבלה2[[#This Row],[מספר ספרות]]=7,2,3)</f>
        <v>3</v>
      </c>
    </row>
    <row r="1091" spans="17:35" x14ac:dyDescent="0.25">
      <c r="Q1091">
        <v>39170903</v>
      </c>
      <c r="R1091">
        <v>413</v>
      </c>
      <c r="S1091" t="s">
        <v>123</v>
      </c>
      <c r="T1091" t="s">
        <v>774</v>
      </c>
      <c r="U1091" t="s">
        <v>775</v>
      </c>
      <c r="W1091">
        <v>2023</v>
      </c>
      <c r="X1091" s="1">
        <f>2025-טבלה2[[#This Row],[שנת יצור]]</f>
        <v>2</v>
      </c>
      <c r="Y1091" s="39">
        <v>45034</v>
      </c>
      <c r="Z1091" s="39">
        <v>46129</v>
      </c>
      <c r="AA1091" t="s">
        <v>133</v>
      </c>
      <c r="AB1091" t="s">
        <v>776</v>
      </c>
      <c r="AC1091" s="1">
        <f>LEN(טבלה2[[#This Row],[מספר רכב]])</f>
        <v>8</v>
      </c>
      <c r="AD1091" s="1" t="str">
        <f>RIGHT(טבלה2[[#This Row],[מספר רכב]],טבלה2[[#This Row],[ספרות בצדדים]])</f>
        <v>903</v>
      </c>
      <c r="AE1091" s="1" t="str">
        <f>MID(טבלה2[[#This Row],[מספר רכב]],טבלה2[[#This Row],[ספרות בצדדים]]+1,טבלה2[[#This Row],[ספרות באמצע]])</f>
        <v>70</v>
      </c>
      <c r="AF1091" s="1" t="str">
        <f>MID(טבלה2[[#This Row],[מספר רכב]],1,טבלה2[[#This Row],[ספרות בצדדים]])</f>
        <v>391</v>
      </c>
      <c r="AG1091" s="1" t="str">
        <f>CONCATENATE(טבלה2[[#This Row],[חלק שמאלי]],"-",טבלה2[[#This Row],[אמצע]],"-",טבלה2[[#This Row],[חלק ימני]])</f>
        <v>391-70-903</v>
      </c>
      <c r="AH1091">
        <f>IF(טבלה2[[#This Row],[מספר ספרות]]=7,3,2)</f>
        <v>2</v>
      </c>
      <c r="AI1091">
        <f>IF(טבלה2[[#This Row],[מספר ספרות]]=7,2,3)</f>
        <v>3</v>
      </c>
    </row>
    <row r="1092" spans="17:35" x14ac:dyDescent="0.25">
      <c r="Q1092">
        <v>63237903</v>
      </c>
      <c r="R1092">
        <v>845</v>
      </c>
      <c r="S1092" t="s">
        <v>226</v>
      </c>
      <c r="T1092" t="s">
        <v>792</v>
      </c>
      <c r="U1092" t="s">
        <v>430</v>
      </c>
      <c r="V1092">
        <v>12</v>
      </c>
      <c r="W1092">
        <v>2024</v>
      </c>
      <c r="X1092" s="1">
        <f>2025-טבלה2[[#This Row],[שנת יצור]]</f>
        <v>1</v>
      </c>
      <c r="Y1092" s="39">
        <v>45356</v>
      </c>
      <c r="Z1092" s="39">
        <v>46085</v>
      </c>
      <c r="AA1092" t="s">
        <v>264</v>
      </c>
      <c r="AB1092" t="s">
        <v>434</v>
      </c>
      <c r="AC1092" s="1">
        <f>LEN(טבלה2[[#This Row],[מספר רכב]])</f>
        <v>8</v>
      </c>
      <c r="AD1092" s="1" t="str">
        <f>RIGHT(טבלה2[[#This Row],[מספר רכב]],טבלה2[[#This Row],[ספרות בצדדים]])</f>
        <v>903</v>
      </c>
      <c r="AE1092" s="1" t="str">
        <f>MID(טבלה2[[#This Row],[מספר רכב]],טבלה2[[#This Row],[ספרות בצדדים]]+1,טבלה2[[#This Row],[ספרות באמצע]])</f>
        <v>37</v>
      </c>
      <c r="AF1092" s="1" t="str">
        <f>MID(טבלה2[[#This Row],[מספר רכב]],1,טבלה2[[#This Row],[ספרות בצדדים]])</f>
        <v>632</v>
      </c>
      <c r="AG1092" s="1" t="str">
        <f>CONCATENATE(טבלה2[[#This Row],[חלק שמאלי]],"-",טבלה2[[#This Row],[אמצע]],"-",טבלה2[[#This Row],[חלק ימני]])</f>
        <v>632-37-903</v>
      </c>
      <c r="AH1092">
        <f>IF(טבלה2[[#This Row],[מספר ספרות]]=7,3,2)</f>
        <v>2</v>
      </c>
      <c r="AI1092">
        <f>IF(טבלה2[[#This Row],[מספר ספרות]]=7,2,3)</f>
        <v>3</v>
      </c>
    </row>
    <row r="1093" spans="17:35" x14ac:dyDescent="0.25">
      <c r="Q1093">
        <v>74343403</v>
      </c>
      <c r="R1093">
        <v>672</v>
      </c>
      <c r="S1093" t="s">
        <v>255</v>
      </c>
      <c r="T1093" t="s">
        <v>759</v>
      </c>
      <c r="U1093" t="s">
        <v>410</v>
      </c>
      <c r="V1093">
        <v>3</v>
      </c>
      <c r="W1093">
        <v>2024</v>
      </c>
      <c r="X1093" s="1">
        <f>2025-טבלה2[[#This Row],[שנת יצור]]</f>
        <v>1</v>
      </c>
      <c r="Y1093" s="39">
        <v>45412</v>
      </c>
      <c r="Z1093" s="39">
        <v>46141</v>
      </c>
      <c r="AA1093" t="s">
        <v>133</v>
      </c>
      <c r="AB1093" t="s">
        <v>760</v>
      </c>
      <c r="AC1093" s="1">
        <f>LEN(טבלה2[[#This Row],[מספר רכב]])</f>
        <v>8</v>
      </c>
      <c r="AD1093" s="1" t="str">
        <f>RIGHT(טבלה2[[#This Row],[מספר רכב]],טבלה2[[#This Row],[ספרות בצדדים]])</f>
        <v>403</v>
      </c>
      <c r="AE1093" s="1" t="str">
        <f>MID(טבלה2[[#This Row],[מספר רכב]],טבלה2[[#This Row],[ספרות בצדדים]]+1,טבלה2[[#This Row],[ספרות באמצע]])</f>
        <v>43</v>
      </c>
      <c r="AF1093" s="1" t="str">
        <f>MID(טבלה2[[#This Row],[מספר רכב]],1,טבלה2[[#This Row],[ספרות בצדדים]])</f>
        <v>743</v>
      </c>
      <c r="AG1093" s="1" t="str">
        <f>CONCATENATE(טבלה2[[#This Row],[חלק שמאלי]],"-",טבלה2[[#This Row],[אמצע]],"-",טבלה2[[#This Row],[חלק ימני]])</f>
        <v>743-43-403</v>
      </c>
      <c r="AH1093">
        <f>IF(טבלה2[[#This Row],[מספר ספרות]]=7,3,2)</f>
        <v>2</v>
      </c>
      <c r="AI1093">
        <f>IF(טבלה2[[#This Row],[מספר ספרות]]=7,2,3)</f>
        <v>3</v>
      </c>
    </row>
    <row r="1094" spans="17:35" x14ac:dyDescent="0.25">
      <c r="Q1094">
        <v>74399603</v>
      </c>
      <c r="R1094">
        <v>413</v>
      </c>
      <c r="S1094" t="s">
        <v>123</v>
      </c>
      <c r="T1094" t="s">
        <v>753</v>
      </c>
      <c r="U1094" t="s">
        <v>754</v>
      </c>
      <c r="V1094">
        <v>7</v>
      </c>
      <c r="W1094">
        <v>2024</v>
      </c>
      <c r="X1094" s="1">
        <f>2025-טבלה2[[#This Row],[שנת יצור]]</f>
        <v>1</v>
      </c>
      <c r="Y1094" s="39">
        <v>45421</v>
      </c>
      <c r="Z1094" s="39">
        <v>46150</v>
      </c>
      <c r="AA1094" t="s">
        <v>133</v>
      </c>
      <c r="AB1094" t="s">
        <v>755</v>
      </c>
      <c r="AC1094" s="1">
        <f>LEN(טבלה2[[#This Row],[מספר רכב]])</f>
        <v>8</v>
      </c>
      <c r="AD1094" s="1" t="str">
        <f>RIGHT(טבלה2[[#This Row],[מספר רכב]],טבלה2[[#This Row],[ספרות בצדדים]])</f>
        <v>603</v>
      </c>
      <c r="AE1094" s="1" t="str">
        <f>MID(טבלה2[[#This Row],[מספר רכב]],טבלה2[[#This Row],[ספרות בצדדים]]+1,טבלה2[[#This Row],[ספרות באמצע]])</f>
        <v>99</v>
      </c>
      <c r="AF1094" s="1" t="str">
        <f>MID(טבלה2[[#This Row],[מספר רכב]],1,טבלה2[[#This Row],[ספרות בצדדים]])</f>
        <v>743</v>
      </c>
      <c r="AG1094" s="1" t="str">
        <f>CONCATENATE(טבלה2[[#This Row],[חלק שמאלי]],"-",טבלה2[[#This Row],[אמצע]],"-",טבלה2[[#This Row],[חלק ימני]])</f>
        <v>743-99-603</v>
      </c>
      <c r="AH1094">
        <f>IF(טבלה2[[#This Row],[מספר ספרות]]=7,3,2)</f>
        <v>2</v>
      </c>
      <c r="AI1094">
        <f>IF(טבלה2[[#This Row],[מספר ספרות]]=7,2,3)</f>
        <v>3</v>
      </c>
    </row>
    <row r="1095" spans="17:35" x14ac:dyDescent="0.25">
      <c r="Q1095">
        <v>3138052</v>
      </c>
      <c r="R1095">
        <v>885</v>
      </c>
      <c r="S1095" t="s">
        <v>239</v>
      </c>
      <c r="T1095" t="s">
        <v>415</v>
      </c>
      <c r="U1095" t="s">
        <v>136</v>
      </c>
      <c r="V1095">
        <v>15</v>
      </c>
      <c r="W1095">
        <v>2013</v>
      </c>
      <c r="X1095" s="1">
        <f>2025-טבלה2[[#This Row],[שנת יצור]]</f>
        <v>12</v>
      </c>
      <c r="Y1095" s="39">
        <v>45420</v>
      </c>
      <c r="Z1095" s="39">
        <v>45788</v>
      </c>
      <c r="AA1095" t="s">
        <v>367</v>
      </c>
      <c r="AB1095" t="s">
        <v>416</v>
      </c>
      <c r="AC1095" s="1">
        <f>LEN(טבלה2[[#This Row],[מספר רכב]])</f>
        <v>7</v>
      </c>
      <c r="AD1095" s="1" t="str">
        <f>RIGHT(טבלה2[[#This Row],[מספר רכב]],טבלה2[[#This Row],[ספרות בצדדים]])</f>
        <v>52</v>
      </c>
      <c r="AE1095" s="1" t="str">
        <f>MID(טבלה2[[#This Row],[מספר רכב]],טבלה2[[#This Row],[ספרות בצדדים]]+1,טבלה2[[#This Row],[ספרות באמצע]])</f>
        <v>380</v>
      </c>
      <c r="AF1095" s="1" t="str">
        <f>MID(טבלה2[[#This Row],[מספר רכב]],1,טבלה2[[#This Row],[ספרות בצדדים]])</f>
        <v>31</v>
      </c>
      <c r="AG1095" s="1" t="str">
        <f>CONCATENATE(טבלה2[[#This Row],[חלק שמאלי]],"-",טבלה2[[#This Row],[אמצע]],"-",טבלה2[[#This Row],[חלק ימני]])</f>
        <v>31-380-52</v>
      </c>
      <c r="AH1095">
        <f>IF(טבלה2[[#This Row],[מספר ספרות]]=7,3,2)</f>
        <v>3</v>
      </c>
      <c r="AI1095">
        <f>IF(טבלה2[[#This Row],[מספר ספרות]]=7,2,3)</f>
        <v>2</v>
      </c>
    </row>
    <row r="1096" spans="17:35" x14ac:dyDescent="0.25">
      <c r="Q1096">
        <v>89050502</v>
      </c>
      <c r="R1096">
        <v>724</v>
      </c>
      <c r="S1096" t="s">
        <v>203</v>
      </c>
      <c r="T1096" t="s">
        <v>793</v>
      </c>
      <c r="U1096" t="s">
        <v>794</v>
      </c>
      <c r="V1096">
        <v>1</v>
      </c>
      <c r="W1096">
        <v>2023</v>
      </c>
      <c r="X1096" s="1">
        <f>2025-טבלה2[[#This Row],[שנת יצור]]</f>
        <v>2</v>
      </c>
      <c r="Y1096" s="39">
        <v>45043</v>
      </c>
      <c r="Z1096" s="39">
        <v>46138</v>
      </c>
      <c r="AA1096" t="s">
        <v>156</v>
      </c>
      <c r="AB1096" t="s">
        <v>795</v>
      </c>
      <c r="AC1096" s="1">
        <f>LEN(טבלה2[[#This Row],[מספר רכב]])</f>
        <v>8</v>
      </c>
      <c r="AD1096" s="1" t="str">
        <f>RIGHT(טבלה2[[#This Row],[מספר רכב]],טבלה2[[#This Row],[ספרות בצדדים]])</f>
        <v>502</v>
      </c>
      <c r="AE1096" s="1" t="str">
        <f>MID(טבלה2[[#This Row],[מספר רכב]],טבלה2[[#This Row],[ספרות בצדדים]]+1,טבלה2[[#This Row],[ספרות באמצע]])</f>
        <v>50</v>
      </c>
      <c r="AF1096" s="1" t="str">
        <f>MID(טבלה2[[#This Row],[מספר רכב]],1,טבלה2[[#This Row],[ספרות בצדדים]])</f>
        <v>890</v>
      </c>
      <c r="AG1096" s="1" t="str">
        <f>CONCATENATE(טבלה2[[#This Row],[חלק שמאלי]],"-",טבלה2[[#This Row],[אמצע]],"-",טבלה2[[#This Row],[חלק ימני]])</f>
        <v>890-50-502</v>
      </c>
      <c r="AH1096">
        <f>IF(טבלה2[[#This Row],[מספר ספרות]]=7,3,2)</f>
        <v>2</v>
      </c>
      <c r="AI1096">
        <f>IF(טבלה2[[#This Row],[מספר ספרות]]=7,2,3)</f>
        <v>3</v>
      </c>
    </row>
    <row r="1097" spans="17:35" x14ac:dyDescent="0.25">
      <c r="Q1097">
        <v>68780803</v>
      </c>
      <c r="R1097">
        <v>416</v>
      </c>
      <c r="S1097" t="s">
        <v>408</v>
      </c>
      <c r="T1097" t="s">
        <v>796</v>
      </c>
      <c r="U1097" t="s">
        <v>410</v>
      </c>
      <c r="V1097">
        <v>15</v>
      </c>
      <c r="W1097">
        <v>2024</v>
      </c>
      <c r="X1097" s="1">
        <f>2025-טבלה2[[#This Row],[שנת יצור]]</f>
        <v>1</v>
      </c>
      <c r="Y1097" s="39">
        <v>45434</v>
      </c>
      <c r="Z1097" s="39">
        <v>46163</v>
      </c>
      <c r="AA1097" t="s">
        <v>119</v>
      </c>
      <c r="AB1097" t="s">
        <v>304</v>
      </c>
      <c r="AC1097" s="1">
        <f>LEN(טבלה2[[#This Row],[מספר רכב]])</f>
        <v>8</v>
      </c>
      <c r="AD1097" s="1" t="str">
        <f>RIGHT(טבלה2[[#This Row],[מספר רכב]],טבלה2[[#This Row],[ספרות בצדדים]])</f>
        <v>803</v>
      </c>
      <c r="AE1097" s="1" t="str">
        <f>MID(טבלה2[[#This Row],[מספר רכב]],טבלה2[[#This Row],[ספרות בצדדים]]+1,טבלה2[[#This Row],[ספרות באמצע]])</f>
        <v>80</v>
      </c>
      <c r="AF1097" s="1" t="str">
        <f>MID(טבלה2[[#This Row],[מספר רכב]],1,טבלה2[[#This Row],[ספרות בצדדים]])</f>
        <v>687</v>
      </c>
      <c r="AG1097" s="1" t="str">
        <f>CONCATENATE(טבלה2[[#This Row],[חלק שמאלי]],"-",טבלה2[[#This Row],[אמצע]],"-",טבלה2[[#This Row],[חלק ימני]])</f>
        <v>687-80-803</v>
      </c>
      <c r="AH1097">
        <f>IF(טבלה2[[#This Row],[מספר ספרות]]=7,3,2)</f>
        <v>2</v>
      </c>
      <c r="AI1097">
        <f>IF(טבלה2[[#This Row],[מספר ספרות]]=7,2,3)</f>
        <v>3</v>
      </c>
    </row>
    <row r="1098" spans="17:35" x14ac:dyDescent="0.25">
      <c r="Q1098">
        <v>7721814</v>
      </c>
      <c r="R1098">
        <v>413</v>
      </c>
      <c r="S1098" t="s">
        <v>123</v>
      </c>
      <c r="T1098" t="s">
        <v>124</v>
      </c>
      <c r="U1098" t="s">
        <v>125</v>
      </c>
      <c r="W1098">
        <v>2006</v>
      </c>
      <c r="X1098" s="1">
        <f>2025-טבלה2[[#This Row],[שנת יצור]]</f>
        <v>19</v>
      </c>
      <c r="Y1098" s="39">
        <v>45454</v>
      </c>
      <c r="Z1098" s="39">
        <v>45595</v>
      </c>
      <c r="AA1098" t="s">
        <v>133</v>
      </c>
      <c r="AB1098" t="s">
        <v>127</v>
      </c>
      <c r="AC1098" s="1">
        <f>LEN(טבלה2[[#This Row],[מספר רכב]])</f>
        <v>7</v>
      </c>
      <c r="AD1098" s="1" t="str">
        <f>RIGHT(טבלה2[[#This Row],[מספר רכב]],טבלה2[[#This Row],[ספרות בצדדים]])</f>
        <v>14</v>
      </c>
      <c r="AE1098" s="1" t="str">
        <f>MID(טבלה2[[#This Row],[מספר רכב]],טבלה2[[#This Row],[ספרות בצדדים]]+1,טבלה2[[#This Row],[ספרות באמצע]])</f>
        <v>218</v>
      </c>
      <c r="AF1098" s="1" t="str">
        <f>MID(טבלה2[[#This Row],[מספר רכב]],1,טבלה2[[#This Row],[ספרות בצדדים]])</f>
        <v>77</v>
      </c>
      <c r="AG1098" s="1" t="str">
        <f>CONCATENATE(טבלה2[[#This Row],[חלק שמאלי]],"-",טבלה2[[#This Row],[אמצע]],"-",טבלה2[[#This Row],[חלק ימני]])</f>
        <v>77-218-14</v>
      </c>
      <c r="AH1098">
        <f>IF(טבלה2[[#This Row],[מספר ספרות]]=7,3,2)</f>
        <v>3</v>
      </c>
      <c r="AI1098">
        <f>IF(טבלה2[[#This Row],[מספר ספרות]]=7,2,3)</f>
        <v>2</v>
      </c>
    </row>
    <row r="1099" spans="17:35" x14ac:dyDescent="0.25">
      <c r="Q1099">
        <v>74451203</v>
      </c>
      <c r="R1099">
        <v>413</v>
      </c>
      <c r="S1099" t="s">
        <v>123</v>
      </c>
      <c r="T1099" t="s">
        <v>762</v>
      </c>
      <c r="U1099" t="s">
        <v>763</v>
      </c>
      <c r="V1099">
        <v>4</v>
      </c>
      <c r="W1099">
        <v>2024</v>
      </c>
      <c r="X1099" s="1">
        <f>2025-טבלה2[[#This Row],[שנת יצור]]</f>
        <v>1</v>
      </c>
      <c r="Y1099" s="39">
        <v>45427</v>
      </c>
      <c r="Z1099" s="39">
        <v>46156</v>
      </c>
      <c r="AA1099" t="s">
        <v>119</v>
      </c>
      <c r="AB1099" t="s">
        <v>764</v>
      </c>
      <c r="AC1099" s="1">
        <f>LEN(טבלה2[[#This Row],[מספר רכב]])</f>
        <v>8</v>
      </c>
      <c r="AD1099" s="1" t="str">
        <f>RIGHT(טבלה2[[#This Row],[מספר רכב]],טבלה2[[#This Row],[ספרות בצדדים]])</f>
        <v>203</v>
      </c>
      <c r="AE1099" s="1" t="str">
        <f>MID(טבלה2[[#This Row],[מספר רכב]],טבלה2[[#This Row],[ספרות בצדדים]]+1,טבלה2[[#This Row],[ספרות באמצע]])</f>
        <v>51</v>
      </c>
      <c r="AF1099" s="1" t="str">
        <f>MID(טבלה2[[#This Row],[מספר רכב]],1,טבלה2[[#This Row],[ספרות בצדדים]])</f>
        <v>744</v>
      </c>
      <c r="AG1099" s="1" t="str">
        <f>CONCATENATE(טבלה2[[#This Row],[חלק שמאלי]],"-",טבלה2[[#This Row],[אמצע]],"-",טבלה2[[#This Row],[חלק ימני]])</f>
        <v>744-51-203</v>
      </c>
      <c r="AH1099">
        <f>IF(טבלה2[[#This Row],[מספר ספרות]]=7,3,2)</f>
        <v>2</v>
      </c>
      <c r="AI1099">
        <f>IF(טבלה2[[#This Row],[מספר ספרות]]=7,2,3)</f>
        <v>3</v>
      </c>
    </row>
    <row r="1100" spans="17:35" x14ac:dyDescent="0.25">
      <c r="Q1100">
        <v>74565603</v>
      </c>
      <c r="R1100">
        <v>672</v>
      </c>
      <c r="S1100" t="s">
        <v>255</v>
      </c>
      <c r="T1100" t="s">
        <v>759</v>
      </c>
      <c r="U1100" t="s">
        <v>410</v>
      </c>
      <c r="V1100">
        <v>3</v>
      </c>
      <c r="W1100">
        <v>2024</v>
      </c>
      <c r="X1100" s="1">
        <f>2025-טבלה2[[#This Row],[שנת יצור]]</f>
        <v>1</v>
      </c>
      <c r="Y1100" s="39">
        <v>45439</v>
      </c>
      <c r="Z1100" s="39">
        <v>46168</v>
      </c>
      <c r="AA1100" t="s">
        <v>133</v>
      </c>
      <c r="AB1100" t="s">
        <v>760</v>
      </c>
      <c r="AC1100" s="1">
        <f>LEN(טבלה2[[#This Row],[מספר רכב]])</f>
        <v>8</v>
      </c>
      <c r="AD1100" s="1" t="str">
        <f>RIGHT(טבלה2[[#This Row],[מספר רכב]],טבלה2[[#This Row],[ספרות בצדדים]])</f>
        <v>603</v>
      </c>
      <c r="AE1100" s="1" t="str">
        <f>MID(טבלה2[[#This Row],[מספר רכב]],טבלה2[[#This Row],[ספרות בצדדים]]+1,טבלה2[[#This Row],[ספרות באמצע]])</f>
        <v>65</v>
      </c>
      <c r="AF1100" s="1" t="str">
        <f>MID(טבלה2[[#This Row],[מספר רכב]],1,טבלה2[[#This Row],[ספרות בצדדים]])</f>
        <v>745</v>
      </c>
      <c r="AG1100" s="1" t="str">
        <f>CONCATENATE(טבלה2[[#This Row],[חלק שמאלי]],"-",טבלה2[[#This Row],[אמצע]],"-",טבלה2[[#This Row],[חלק ימני]])</f>
        <v>745-65-603</v>
      </c>
      <c r="AH1100">
        <f>IF(טבלה2[[#This Row],[מספר ספרות]]=7,3,2)</f>
        <v>2</v>
      </c>
      <c r="AI1100">
        <f>IF(טבלה2[[#This Row],[מספר ספרות]]=7,2,3)</f>
        <v>3</v>
      </c>
    </row>
    <row r="1101" spans="17:35" x14ac:dyDescent="0.25">
      <c r="Q1101">
        <v>4095313</v>
      </c>
      <c r="R1101">
        <v>650</v>
      </c>
      <c r="S1101" t="s">
        <v>436</v>
      </c>
      <c r="T1101" t="s">
        <v>691</v>
      </c>
      <c r="U1101" t="s">
        <v>692</v>
      </c>
      <c r="W1101">
        <v>2006</v>
      </c>
      <c r="X1101" s="1">
        <f>2025-טבלה2[[#This Row],[שנת יצור]]</f>
        <v>19</v>
      </c>
      <c r="Y1101" s="39">
        <v>45251</v>
      </c>
      <c r="Z1101" s="39">
        <v>45638</v>
      </c>
      <c r="AA1101" t="s">
        <v>118</v>
      </c>
      <c r="AB1101" t="s">
        <v>547</v>
      </c>
      <c r="AC1101" s="1">
        <f>LEN(טבלה2[[#This Row],[מספר רכב]])</f>
        <v>7</v>
      </c>
      <c r="AD1101" s="1" t="str">
        <f>RIGHT(טבלה2[[#This Row],[מספר רכב]],טבלה2[[#This Row],[ספרות בצדדים]])</f>
        <v>13</v>
      </c>
      <c r="AE1101" s="1" t="str">
        <f>MID(טבלה2[[#This Row],[מספר רכב]],טבלה2[[#This Row],[ספרות בצדדים]]+1,טבלה2[[#This Row],[ספרות באמצע]])</f>
        <v>953</v>
      </c>
      <c r="AF1101" s="1" t="str">
        <f>MID(טבלה2[[#This Row],[מספר רכב]],1,טבלה2[[#This Row],[ספרות בצדדים]])</f>
        <v>40</v>
      </c>
      <c r="AG1101" s="1" t="str">
        <f>CONCATENATE(טבלה2[[#This Row],[חלק שמאלי]],"-",טבלה2[[#This Row],[אמצע]],"-",טבלה2[[#This Row],[חלק ימני]])</f>
        <v>40-953-13</v>
      </c>
      <c r="AH1101">
        <f>IF(טבלה2[[#This Row],[מספר ספרות]]=7,3,2)</f>
        <v>3</v>
      </c>
      <c r="AI1101">
        <f>IF(טבלה2[[#This Row],[מספר ספרות]]=7,2,3)</f>
        <v>2</v>
      </c>
    </row>
    <row r="1102" spans="17:35" x14ac:dyDescent="0.25">
      <c r="Q1102">
        <v>42651803</v>
      </c>
      <c r="R1102">
        <v>845</v>
      </c>
      <c r="S1102" t="s">
        <v>226</v>
      </c>
      <c r="T1102" t="s">
        <v>737</v>
      </c>
      <c r="U1102" t="s">
        <v>797</v>
      </c>
      <c r="V1102">
        <v>13</v>
      </c>
      <c r="W1102">
        <v>2023</v>
      </c>
      <c r="X1102" s="1">
        <f>2025-טבלה2[[#This Row],[שנת יצור]]</f>
        <v>2</v>
      </c>
      <c r="Y1102" s="39">
        <v>45068</v>
      </c>
      <c r="Z1102" s="39">
        <v>46163</v>
      </c>
      <c r="AA1102" t="s">
        <v>133</v>
      </c>
      <c r="AB1102" t="s">
        <v>358</v>
      </c>
      <c r="AC1102" s="1">
        <f>LEN(טבלה2[[#This Row],[מספר רכב]])</f>
        <v>8</v>
      </c>
      <c r="AD1102" s="1" t="str">
        <f>RIGHT(טבלה2[[#This Row],[מספר רכב]],טבלה2[[#This Row],[ספרות בצדדים]])</f>
        <v>803</v>
      </c>
      <c r="AE1102" s="1" t="str">
        <f>MID(טבלה2[[#This Row],[מספר רכב]],טבלה2[[#This Row],[ספרות בצדדים]]+1,טבלה2[[#This Row],[ספרות באמצע]])</f>
        <v>51</v>
      </c>
      <c r="AF1102" s="1" t="str">
        <f>MID(טבלה2[[#This Row],[מספר רכב]],1,טבלה2[[#This Row],[ספרות בצדדים]])</f>
        <v>426</v>
      </c>
      <c r="AG1102" s="1" t="str">
        <f>CONCATENATE(טבלה2[[#This Row],[חלק שמאלי]],"-",טבלה2[[#This Row],[אמצע]],"-",טבלה2[[#This Row],[חלק ימני]])</f>
        <v>426-51-803</v>
      </c>
      <c r="AH1102">
        <f>IF(טבלה2[[#This Row],[מספר ספרות]]=7,3,2)</f>
        <v>2</v>
      </c>
      <c r="AI1102">
        <f>IF(טבלה2[[#This Row],[מספר ספרות]]=7,2,3)</f>
        <v>3</v>
      </c>
    </row>
    <row r="1103" spans="17:35" x14ac:dyDescent="0.25">
      <c r="Q1103">
        <v>43932803</v>
      </c>
      <c r="R1103">
        <v>416</v>
      </c>
      <c r="S1103" t="s">
        <v>408</v>
      </c>
      <c r="T1103" t="s">
        <v>581</v>
      </c>
      <c r="U1103" t="s">
        <v>278</v>
      </c>
      <c r="V1103">
        <v>15</v>
      </c>
      <c r="W1103">
        <v>2023</v>
      </c>
      <c r="X1103" s="1">
        <f>2025-טבלה2[[#This Row],[שנת יצור]]</f>
        <v>2</v>
      </c>
      <c r="Y1103" s="39">
        <v>45019</v>
      </c>
      <c r="Z1103" s="39">
        <v>46114</v>
      </c>
      <c r="AA1103" t="s">
        <v>119</v>
      </c>
      <c r="AB1103" t="s">
        <v>304</v>
      </c>
      <c r="AC1103" s="1">
        <f>LEN(טבלה2[[#This Row],[מספר רכב]])</f>
        <v>8</v>
      </c>
      <c r="AD1103" s="1" t="str">
        <f>RIGHT(טבלה2[[#This Row],[מספר רכב]],טבלה2[[#This Row],[ספרות בצדדים]])</f>
        <v>803</v>
      </c>
      <c r="AE1103" s="1" t="str">
        <f>MID(טבלה2[[#This Row],[מספר רכב]],טבלה2[[#This Row],[ספרות בצדדים]]+1,טבלה2[[#This Row],[ספרות באמצע]])</f>
        <v>32</v>
      </c>
      <c r="AF1103" s="1" t="str">
        <f>MID(טבלה2[[#This Row],[מספר רכב]],1,טבלה2[[#This Row],[ספרות בצדדים]])</f>
        <v>439</v>
      </c>
      <c r="AG1103" s="1" t="str">
        <f>CONCATENATE(טבלה2[[#This Row],[חלק שמאלי]],"-",טבלה2[[#This Row],[אמצע]],"-",טבלה2[[#This Row],[חלק ימני]])</f>
        <v>439-32-803</v>
      </c>
      <c r="AH1103">
        <f>IF(טבלה2[[#This Row],[מספר ספרות]]=7,3,2)</f>
        <v>2</v>
      </c>
      <c r="AI1103">
        <f>IF(טבלה2[[#This Row],[מספר ספרות]]=7,2,3)</f>
        <v>3</v>
      </c>
    </row>
    <row r="1104" spans="17:35" x14ac:dyDescent="0.25">
      <c r="Q1104">
        <v>76470703</v>
      </c>
      <c r="R1104">
        <v>1321</v>
      </c>
      <c r="S1104" t="s">
        <v>548</v>
      </c>
      <c r="T1104" t="s">
        <v>549</v>
      </c>
      <c r="U1104" t="s">
        <v>798</v>
      </c>
      <c r="W1104">
        <v>2024</v>
      </c>
      <c r="X1104" s="1">
        <f>2025-טבלה2[[#This Row],[שנת יצור]]</f>
        <v>1</v>
      </c>
      <c r="Y1104" s="39">
        <v>45441</v>
      </c>
      <c r="Z1104" s="39">
        <v>46170</v>
      </c>
      <c r="AA1104" t="s">
        <v>119</v>
      </c>
      <c r="AB1104" t="s">
        <v>551</v>
      </c>
      <c r="AC1104" s="1">
        <f>LEN(טבלה2[[#This Row],[מספר רכב]])</f>
        <v>8</v>
      </c>
      <c r="AD1104" s="1" t="str">
        <f>RIGHT(טבלה2[[#This Row],[מספר רכב]],טבלה2[[#This Row],[ספרות בצדדים]])</f>
        <v>703</v>
      </c>
      <c r="AE1104" s="1" t="str">
        <f>MID(טבלה2[[#This Row],[מספר רכב]],טבלה2[[#This Row],[ספרות בצדדים]]+1,טבלה2[[#This Row],[ספרות באמצע]])</f>
        <v>70</v>
      </c>
      <c r="AF1104" s="1" t="str">
        <f>MID(טבלה2[[#This Row],[מספר רכב]],1,טבלה2[[#This Row],[ספרות בצדדים]])</f>
        <v>764</v>
      </c>
      <c r="AG1104" s="1" t="str">
        <f>CONCATENATE(טבלה2[[#This Row],[חלק שמאלי]],"-",טבלה2[[#This Row],[אמצע]],"-",טבלה2[[#This Row],[חלק ימני]])</f>
        <v>764-70-703</v>
      </c>
      <c r="AH1104">
        <f>IF(טבלה2[[#This Row],[מספר ספרות]]=7,3,2)</f>
        <v>2</v>
      </c>
      <c r="AI1104">
        <f>IF(טבלה2[[#This Row],[מספר ספרות]]=7,2,3)</f>
        <v>3</v>
      </c>
    </row>
    <row r="1105" spans="17:35" x14ac:dyDescent="0.25">
      <c r="Q1105">
        <v>71302303</v>
      </c>
      <c r="R1105">
        <v>603</v>
      </c>
      <c r="S1105" t="s">
        <v>582</v>
      </c>
      <c r="T1105" t="s">
        <v>721</v>
      </c>
      <c r="U1105" t="s">
        <v>360</v>
      </c>
      <c r="V1105">
        <v>8</v>
      </c>
      <c r="W1105">
        <v>2024</v>
      </c>
      <c r="X1105" s="1">
        <f>2025-טבלה2[[#This Row],[שנת יצור]]</f>
        <v>1</v>
      </c>
      <c r="Y1105" s="39">
        <v>45440</v>
      </c>
      <c r="Z1105" s="39">
        <v>46169</v>
      </c>
      <c r="AA1105" t="s">
        <v>119</v>
      </c>
      <c r="AB1105" t="s">
        <v>585</v>
      </c>
      <c r="AC1105" s="1">
        <f>LEN(טבלה2[[#This Row],[מספר רכב]])</f>
        <v>8</v>
      </c>
      <c r="AD1105" s="1" t="str">
        <f>RIGHT(טבלה2[[#This Row],[מספר רכב]],טבלה2[[#This Row],[ספרות בצדדים]])</f>
        <v>303</v>
      </c>
      <c r="AE1105" s="1" t="str">
        <f>MID(טבלה2[[#This Row],[מספר רכב]],טבלה2[[#This Row],[ספרות בצדדים]]+1,טבלה2[[#This Row],[ספרות באמצע]])</f>
        <v>02</v>
      </c>
      <c r="AF1105" s="1" t="str">
        <f>MID(טבלה2[[#This Row],[מספר רכב]],1,טבלה2[[#This Row],[ספרות בצדדים]])</f>
        <v>713</v>
      </c>
      <c r="AG1105" s="1" t="str">
        <f>CONCATENATE(טבלה2[[#This Row],[חלק שמאלי]],"-",טבלה2[[#This Row],[אמצע]],"-",טבלה2[[#This Row],[חלק ימני]])</f>
        <v>713-02-303</v>
      </c>
      <c r="AH1105">
        <f>IF(טבלה2[[#This Row],[מספר ספרות]]=7,3,2)</f>
        <v>2</v>
      </c>
      <c r="AI1105">
        <f>IF(טבלה2[[#This Row],[מספר ספרות]]=7,2,3)</f>
        <v>3</v>
      </c>
    </row>
    <row r="1106" spans="17:35" x14ac:dyDescent="0.25">
      <c r="Q1106">
        <v>71269803</v>
      </c>
      <c r="R1106">
        <v>481</v>
      </c>
      <c r="S1106" t="s">
        <v>165</v>
      </c>
      <c r="T1106" t="s">
        <v>787</v>
      </c>
      <c r="U1106" t="s">
        <v>360</v>
      </c>
      <c r="V1106">
        <v>14</v>
      </c>
      <c r="W1106">
        <v>2024</v>
      </c>
      <c r="X1106" s="1">
        <f>2025-טבלה2[[#This Row],[שנת יצור]]</f>
        <v>1</v>
      </c>
      <c r="Y1106" s="39">
        <v>45438</v>
      </c>
      <c r="Z1106" s="39">
        <v>46167</v>
      </c>
      <c r="AA1106" t="s">
        <v>190</v>
      </c>
      <c r="AB1106" t="s">
        <v>788</v>
      </c>
      <c r="AC1106" s="1">
        <f>LEN(טבלה2[[#This Row],[מספר רכב]])</f>
        <v>8</v>
      </c>
      <c r="AD1106" s="1" t="str">
        <f>RIGHT(טבלה2[[#This Row],[מספר רכב]],טבלה2[[#This Row],[ספרות בצדדים]])</f>
        <v>803</v>
      </c>
      <c r="AE1106" s="1" t="str">
        <f>MID(טבלה2[[#This Row],[מספר רכב]],טבלה2[[#This Row],[ספרות בצדדים]]+1,טבלה2[[#This Row],[ספרות באמצע]])</f>
        <v>69</v>
      </c>
      <c r="AF1106" s="1" t="str">
        <f>MID(טבלה2[[#This Row],[מספר רכב]],1,טבלה2[[#This Row],[ספרות בצדדים]])</f>
        <v>712</v>
      </c>
      <c r="AG1106" s="1" t="str">
        <f>CONCATENATE(טבלה2[[#This Row],[חלק שמאלי]],"-",טבלה2[[#This Row],[אמצע]],"-",טבלה2[[#This Row],[חלק ימני]])</f>
        <v>712-69-803</v>
      </c>
      <c r="AH1106">
        <f>IF(טבלה2[[#This Row],[מספר ספרות]]=7,3,2)</f>
        <v>2</v>
      </c>
      <c r="AI1106">
        <f>IF(טבלה2[[#This Row],[מספר ספרות]]=7,2,3)</f>
        <v>3</v>
      </c>
    </row>
    <row r="1107" spans="17:35" x14ac:dyDescent="0.25">
      <c r="Q1107">
        <v>68373603</v>
      </c>
      <c r="R1107">
        <v>885</v>
      </c>
      <c r="S1107" t="s">
        <v>239</v>
      </c>
      <c r="T1107" t="s">
        <v>749</v>
      </c>
      <c r="U1107" t="s">
        <v>151</v>
      </c>
      <c r="V1107">
        <v>15</v>
      </c>
      <c r="W1107">
        <v>2024</v>
      </c>
      <c r="X1107" s="1">
        <f>2025-טבלה2[[#This Row],[שנת יצור]]</f>
        <v>1</v>
      </c>
      <c r="Y1107" s="39">
        <v>45419</v>
      </c>
      <c r="Z1107" s="39">
        <v>46148</v>
      </c>
      <c r="AA1107" t="s">
        <v>119</v>
      </c>
      <c r="AB1107" t="s">
        <v>750</v>
      </c>
      <c r="AC1107" s="1">
        <f>LEN(טבלה2[[#This Row],[מספר רכב]])</f>
        <v>8</v>
      </c>
      <c r="AD1107" s="1" t="str">
        <f>RIGHT(טבלה2[[#This Row],[מספר רכב]],טבלה2[[#This Row],[ספרות בצדדים]])</f>
        <v>603</v>
      </c>
      <c r="AE1107" s="1" t="str">
        <f>MID(טבלה2[[#This Row],[מספר רכב]],טבלה2[[#This Row],[ספרות בצדדים]]+1,טבלה2[[#This Row],[ספרות באמצע]])</f>
        <v>73</v>
      </c>
      <c r="AF1107" s="1" t="str">
        <f>MID(טבלה2[[#This Row],[מספר רכב]],1,טבלה2[[#This Row],[ספרות בצדדים]])</f>
        <v>683</v>
      </c>
      <c r="AG1107" s="1" t="str">
        <f>CONCATENATE(טבלה2[[#This Row],[חלק שמאלי]],"-",טבלה2[[#This Row],[אמצע]],"-",טבלה2[[#This Row],[חלק ימני]])</f>
        <v>683-73-603</v>
      </c>
      <c r="AH1107">
        <f>IF(טבלה2[[#This Row],[מספר ספרות]]=7,3,2)</f>
        <v>2</v>
      </c>
      <c r="AI1107">
        <f>IF(טבלה2[[#This Row],[מספר ספרות]]=7,2,3)</f>
        <v>3</v>
      </c>
    </row>
    <row r="1108" spans="17:35" x14ac:dyDescent="0.25">
      <c r="Q1108">
        <v>4174064</v>
      </c>
      <c r="R1108">
        <v>413</v>
      </c>
      <c r="S1108" t="s">
        <v>123</v>
      </c>
      <c r="T1108" t="s">
        <v>159</v>
      </c>
      <c r="U1108" t="s">
        <v>158</v>
      </c>
      <c r="V1108">
        <v>15</v>
      </c>
      <c r="W1108">
        <v>2008</v>
      </c>
      <c r="X1108" s="1">
        <f>2025-טבלה2[[#This Row],[שנת יצור]]</f>
        <v>17</v>
      </c>
      <c r="Y1108" s="39">
        <v>45648</v>
      </c>
      <c r="Z1108" s="39">
        <v>45898</v>
      </c>
      <c r="AA1108" t="s">
        <v>126</v>
      </c>
      <c r="AB1108" t="s">
        <v>127</v>
      </c>
      <c r="AC1108" s="1">
        <f>LEN(טבלה2[[#This Row],[מספר רכב]])</f>
        <v>7</v>
      </c>
      <c r="AD1108" s="1" t="str">
        <f>RIGHT(טבלה2[[#This Row],[מספר רכב]],טבלה2[[#This Row],[ספרות בצדדים]])</f>
        <v>64</v>
      </c>
      <c r="AE1108" s="1" t="str">
        <f>MID(טבלה2[[#This Row],[מספר רכב]],טבלה2[[#This Row],[ספרות בצדדים]]+1,טבלה2[[#This Row],[ספרות באמצע]])</f>
        <v>740</v>
      </c>
      <c r="AF1108" s="1" t="str">
        <f>MID(טבלה2[[#This Row],[מספר רכב]],1,טבלה2[[#This Row],[ספרות בצדדים]])</f>
        <v>41</v>
      </c>
      <c r="AG1108" s="1" t="str">
        <f>CONCATENATE(טבלה2[[#This Row],[חלק שמאלי]],"-",טבלה2[[#This Row],[אמצע]],"-",טבלה2[[#This Row],[חלק ימני]])</f>
        <v>41-740-64</v>
      </c>
      <c r="AH1108">
        <f>IF(טבלה2[[#This Row],[מספר ספרות]]=7,3,2)</f>
        <v>3</v>
      </c>
      <c r="AI1108">
        <f>IF(טבלה2[[#This Row],[מספר ספרות]]=7,2,3)</f>
        <v>2</v>
      </c>
    </row>
    <row r="1109" spans="17:35" x14ac:dyDescent="0.25">
      <c r="Q1109">
        <v>42085603</v>
      </c>
      <c r="R1109">
        <v>481</v>
      </c>
      <c r="S1109" t="s">
        <v>165</v>
      </c>
      <c r="T1109" t="s">
        <v>787</v>
      </c>
      <c r="U1109" t="s">
        <v>360</v>
      </c>
      <c r="V1109">
        <v>14</v>
      </c>
      <c r="W1109">
        <v>2023</v>
      </c>
      <c r="X1109" s="1">
        <f>2025-טבלה2[[#This Row],[שנת יצור]]</f>
        <v>2</v>
      </c>
      <c r="Y1109" s="39">
        <v>45036</v>
      </c>
      <c r="Z1109" s="39">
        <v>46131</v>
      </c>
      <c r="AA1109" t="s">
        <v>119</v>
      </c>
      <c r="AB1109" t="s">
        <v>788</v>
      </c>
      <c r="AC1109" s="1">
        <f>LEN(טבלה2[[#This Row],[מספר רכב]])</f>
        <v>8</v>
      </c>
      <c r="AD1109" s="1" t="str">
        <f>RIGHT(טבלה2[[#This Row],[מספר רכב]],טבלה2[[#This Row],[ספרות בצדדים]])</f>
        <v>603</v>
      </c>
      <c r="AE1109" s="1" t="str">
        <f>MID(טבלה2[[#This Row],[מספר רכב]],טבלה2[[#This Row],[ספרות בצדדים]]+1,טבלה2[[#This Row],[ספרות באמצע]])</f>
        <v>85</v>
      </c>
      <c r="AF1109" s="1" t="str">
        <f>MID(טבלה2[[#This Row],[מספר רכב]],1,טבלה2[[#This Row],[ספרות בצדדים]])</f>
        <v>420</v>
      </c>
      <c r="AG1109" s="1" t="str">
        <f>CONCATENATE(טבלה2[[#This Row],[חלק שמאלי]],"-",טבלה2[[#This Row],[אמצע]],"-",טבלה2[[#This Row],[חלק ימני]])</f>
        <v>420-85-603</v>
      </c>
      <c r="AH1109">
        <f>IF(טבלה2[[#This Row],[מספר ספרות]]=7,3,2)</f>
        <v>2</v>
      </c>
      <c r="AI1109">
        <f>IF(טבלה2[[#This Row],[מספר ספרות]]=7,2,3)</f>
        <v>3</v>
      </c>
    </row>
    <row r="1110" spans="17:35" x14ac:dyDescent="0.25">
      <c r="Q1110">
        <v>81986603</v>
      </c>
      <c r="R1110">
        <v>1321</v>
      </c>
      <c r="S1110" t="s">
        <v>548</v>
      </c>
      <c r="T1110" t="s">
        <v>549</v>
      </c>
      <c r="U1110" t="s">
        <v>798</v>
      </c>
      <c r="W1110">
        <v>2024</v>
      </c>
      <c r="X1110" s="1">
        <f>2025-טבלה2[[#This Row],[שנת יצור]]</f>
        <v>1</v>
      </c>
      <c r="Y1110" s="39">
        <v>45442</v>
      </c>
      <c r="Z1110" s="39">
        <v>46171</v>
      </c>
      <c r="AA1110" t="s">
        <v>116</v>
      </c>
      <c r="AB1110" t="s">
        <v>551</v>
      </c>
      <c r="AC1110" s="1">
        <f>LEN(טבלה2[[#This Row],[מספר רכב]])</f>
        <v>8</v>
      </c>
      <c r="AD1110" s="1" t="str">
        <f>RIGHT(טבלה2[[#This Row],[מספר רכב]],טבלה2[[#This Row],[ספרות בצדדים]])</f>
        <v>603</v>
      </c>
      <c r="AE1110" s="1" t="str">
        <f>MID(טבלה2[[#This Row],[מספר רכב]],טבלה2[[#This Row],[ספרות בצדדים]]+1,טבלה2[[#This Row],[ספרות באמצע]])</f>
        <v>86</v>
      </c>
      <c r="AF1110" s="1" t="str">
        <f>MID(טבלה2[[#This Row],[מספר רכב]],1,טבלה2[[#This Row],[ספרות בצדדים]])</f>
        <v>819</v>
      </c>
      <c r="AG1110" s="1" t="str">
        <f>CONCATENATE(טבלה2[[#This Row],[חלק שמאלי]],"-",טבלה2[[#This Row],[אמצע]],"-",טבלה2[[#This Row],[חלק ימני]])</f>
        <v>819-86-603</v>
      </c>
      <c r="AH1110">
        <f>IF(טבלה2[[#This Row],[מספר ספרות]]=7,3,2)</f>
        <v>2</v>
      </c>
      <c r="AI1110">
        <f>IF(טבלה2[[#This Row],[מספר ספרות]]=7,2,3)</f>
        <v>3</v>
      </c>
    </row>
    <row r="1111" spans="17:35" x14ac:dyDescent="0.25">
      <c r="Q1111">
        <v>74572703</v>
      </c>
      <c r="R1111">
        <v>413</v>
      </c>
      <c r="S1111" t="s">
        <v>123</v>
      </c>
      <c r="T1111" t="s">
        <v>762</v>
      </c>
      <c r="U1111" t="s">
        <v>174</v>
      </c>
      <c r="V1111">
        <v>4</v>
      </c>
      <c r="W1111">
        <v>2024</v>
      </c>
      <c r="X1111" s="1">
        <f>2025-טבלה2[[#This Row],[שנת יצור]]</f>
        <v>1</v>
      </c>
      <c r="Y1111" s="39">
        <v>45438</v>
      </c>
      <c r="Z1111" s="39">
        <v>46167</v>
      </c>
      <c r="AA1111" t="s">
        <v>119</v>
      </c>
      <c r="AB1111" t="s">
        <v>764</v>
      </c>
      <c r="AC1111" s="1">
        <f>LEN(טבלה2[[#This Row],[מספר רכב]])</f>
        <v>8</v>
      </c>
      <c r="AD1111" s="1" t="str">
        <f>RIGHT(טבלה2[[#This Row],[מספר רכב]],טבלה2[[#This Row],[ספרות בצדדים]])</f>
        <v>703</v>
      </c>
      <c r="AE1111" s="1" t="str">
        <f>MID(טבלה2[[#This Row],[מספר רכב]],טבלה2[[#This Row],[ספרות בצדדים]]+1,טבלה2[[#This Row],[ספרות באמצע]])</f>
        <v>72</v>
      </c>
      <c r="AF1111" s="1" t="str">
        <f>MID(טבלה2[[#This Row],[מספר רכב]],1,טבלה2[[#This Row],[ספרות בצדדים]])</f>
        <v>745</v>
      </c>
      <c r="AG1111" s="1" t="str">
        <f>CONCATENATE(טבלה2[[#This Row],[חלק שמאלי]],"-",טבלה2[[#This Row],[אמצע]],"-",טבלה2[[#This Row],[חלק ימני]])</f>
        <v>745-72-703</v>
      </c>
      <c r="AH1111">
        <f>IF(טבלה2[[#This Row],[מספר ספרות]]=7,3,2)</f>
        <v>2</v>
      </c>
      <c r="AI1111">
        <f>IF(טבלה2[[#This Row],[מספר ספרות]]=7,2,3)</f>
        <v>3</v>
      </c>
    </row>
    <row r="1112" spans="17:35" x14ac:dyDescent="0.25">
      <c r="Q1112">
        <v>68166503</v>
      </c>
      <c r="R1112">
        <v>416</v>
      </c>
      <c r="S1112" t="s">
        <v>408</v>
      </c>
      <c r="T1112" t="s">
        <v>799</v>
      </c>
      <c r="U1112" t="s">
        <v>278</v>
      </c>
      <c r="V1112">
        <v>15</v>
      </c>
      <c r="W1112">
        <v>2024</v>
      </c>
      <c r="X1112" s="1">
        <f>2025-טבלה2[[#This Row],[שנת יצור]]</f>
        <v>1</v>
      </c>
      <c r="Y1112" s="39">
        <v>45385</v>
      </c>
      <c r="Z1112" s="39">
        <v>46114</v>
      </c>
      <c r="AA1112" t="s">
        <v>119</v>
      </c>
      <c r="AB1112" t="s">
        <v>304</v>
      </c>
      <c r="AC1112" s="1">
        <f>LEN(טבלה2[[#This Row],[מספר רכב]])</f>
        <v>8</v>
      </c>
      <c r="AD1112" s="1" t="str">
        <f>RIGHT(טבלה2[[#This Row],[מספר רכב]],טבלה2[[#This Row],[ספרות בצדדים]])</f>
        <v>503</v>
      </c>
      <c r="AE1112" s="1" t="str">
        <f>MID(טבלה2[[#This Row],[מספר רכב]],טבלה2[[#This Row],[ספרות בצדדים]]+1,טבלה2[[#This Row],[ספרות באמצע]])</f>
        <v>66</v>
      </c>
      <c r="AF1112" s="1" t="str">
        <f>MID(טבלה2[[#This Row],[מספר רכב]],1,טבלה2[[#This Row],[ספרות בצדדים]])</f>
        <v>681</v>
      </c>
      <c r="AG1112" s="1" t="str">
        <f>CONCATENATE(טבלה2[[#This Row],[חלק שמאלי]],"-",טבלה2[[#This Row],[אמצע]],"-",טבלה2[[#This Row],[חלק ימני]])</f>
        <v>681-66-503</v>
      </c>
      <c r="AH1112">
        <f>IF(טבלה2[[#This Row],[מספר ספרות]]=7,3,2)</f>
        <v>2</v>
      </c>
      <c r="AI1112">
        <f>IF(טבלה2[[#This Row],[מספר ספרות]]=7,2,3)</f>
        <v>3</v>
      </c>
    </row>
    <row r="1113" spans="17:35" x14ac:dyDescent="0.25">
      <c r="Q1113">
        <v>74562503</v>
      </c>
      <c r="R1113">
        <v>413</v>
      </c>
      <c r="S1113" t="s">
        <v>123</v>
      </c>
      <c r="T1113" t="s">
        <v>762</v>
      </c>
      <c r="U1113" t="s">
        <v>174</v>
      </c>
      <c r="V1113">
        <v>4</v>
      </c>
      <c r="W1113">
        <v>2024</v>
      </c>
      <c r="X1113" s="1">
        <f>2025-טבלה2[[#This Row],[שנת יצור]]</f>
        <v>1</v>
      </c>
      <c r="Y1113" s="39">
        <v>45435</v>
      </c>
      <c r="Z1113" s="39">
        <v>46164</v>
      </c>
      <c r="AA1113" t="s">
        <v>118</v>
      </c>
      <c r="AB1113" t="s">
        <v>764</v>
      </c>
      <c r="AC1113" s="1">
        <f>LEN(טבלה2[[#This Row],[מספר רכב]])</f>
        <v>8</v>
      </c>
      <c r="AD1113" s="1" t="str">
        <f>RIGHT(טבלה2[[#This Row],[מספר רכב]],טבלה2[[#This Row],[ספרות בצדדים]])</f>
        <v>503</v>
      </c>
      <c r="AE1113" s="1" t="str">
        <f>MID(טבלה2[[#This Row],[מספר רכב]],טבלה2[[#This Row],[ספרות בצדדים]]+1,טבלה2[[#This Row],[ספרות באמצע]])</f>
        <v>62</v>
      </c>
      <c r="AF1113" s="1" t="str">
        <f>MID(טבלה2[[#This Row],[מספר רכב]],1,טבלה2[[#This Row],[ספרות בצדדים]])</f>
        <v>745</v>
      </c>
      <c r="AG1113" s="1" t="str">
        <f>CONCATENATE(טבלה2[[#This Row],[חלק שמאלי]],"-",טבלה2[[#This Row],[אמצע]],"-",טבלה2[[#This Row],[חלק ימני]])</f>
        <v>745-62-503</v>
      </c>
      <c r="AH1113">
        <f>IF(טבלה2[[#This Row],[מספר ספרות]]=7,3,2)</f>
        <v>2</v>
      </c>
      <c r="AI1113">
        <f>IF(טבלה2[[#This Row],[מספר ספרות]]=7,2,3)</f>
        <v>3</v>
      </c>
    </row>
    <row r="1114" spans="17:35" x14ac:dyDescent="0.25">
      <c r="Q1114">
        <v>74572803</v>
      </c>
      <c r="R1114">
        <v>413</v>
      </c>
      <c r="S1114" t="s">
        <v>123</v>
      </c>
      <c r="T1114" t="s">
        <v>762</v>
      </c>
      <c r="U1114" t="s">
        <v>174</v>
      </c>
      <c r="V1114">
        <v>4</v>
      </c>
      <c r="W1114">
        <v>2024</v>
      </c>
      <c r="X1114" s="1">
        <f>2025-טבלה2[[#This Row],[שנת יצור]]</f>
        <v>1</v>
      </c>
      <c r="Y1114" s="39">
        <v>45438</v>
      </c>
      <c r="Z1114" s="39">
        <v>46167</v>
      </c>
      <c r="AA1114" t="s">
        <v>119</v>
      </c>
      <c r="AB1114" t="s">
        <v>764</v>
      </c>
      <c r="AC1114" s="1">
        <f>LEN(טבלה2[[#This Row],[מספר רכב]])</f>
        <v>8</v>
      </c>
      <c r="AD1114" s="1" t="str">
        <f>RIGHT(טבלה2[[#This Row],[מספר רכב]],טבלה2[[#This Row],[ספרות בצדדים]])</f>
        <v>803</v>
      </c>
      <c r="AE1114" s="1" t="str">
        <f>MID(טבלה2[[#This Row],[מספר רכב]],טבלה2[[#This Row],[ספרות בצדדים]]+1,טבלה2[[#This Row],[ספרות באמצע]])</f>
        <v>72</v>
      </c>
      <c r="AF1114" s="1" t="str">
        <f>MID(טבלה2[[#This Row],[מספר רכב]],1,טבלה2[[#This Row],[ספרות בצדדים]])</f>
        <v>745</v>
      </c>
      <c r="AG1114" s="1" t="str">
        <f>CONCATENATE(טבלה2[[#This Row],[חלק שמאלי]],"-",טבלה2[[#This Row],[אמצע]],"-",טבלה2[[#This Row],[חלק ימני]])</f>
        <v>745-72-803</v>
      </c>
      <c r="AH1114">
        <f>IF(טבלה2[[#This Row],[מספר ספרות]]=7,3,2)</f>
        <v>2</v>
      </c>
      <c r="AI1114">
        <f>IF(טבלה2[[#This Row],[מספר ספרות]]=7,2,3)</f>
        <v>3</v>
      </c>
    </row>
    <row r="1115" spans="17:35" x14ac:dyDescent="0.25">
      <c r="Q1115">
        <v>75157001</v>
      </c>
      <c r="R1115">
        <v>299</v>
      </c>
      <c r="S1115" t="s">
        <v>374</v>
      </c>
      <c r="T1115" t="s">
        <v>800</v>
      </c>
      <c r="U1115" t="s">
        <v>194</v>
      </c>
      <c r="V1115">
        <v>14</v>
      </c>
      <c r="W1115">
        <v>2019</v>
      </c>
      <c r="X1115" s="1">
        <f>2025-טבלה2[[#This Row],[שנת יצור]]</f>
        <v>6</v>
      </c>
      <c r="Y1115" s="39">
        <v>45484</v>
      </c>
      <c r="Z1115" s="39">
        <v>45844</v>
      </c>
      <c r="AA1115" t="s">
        <v>119</v>
      </c>
      <c r="AB1115" t="s">
        <v>564</v>
      </c>
      <c r="AC1115" s="1">
        <f>LEN(טבלה2[[#This Row],[מספר רכב]])</f>
        <v>8</v>
      </c>
      <c r="AD1115" s="1" t="str">
        <f>RIGHT(טבלה2[[#This Row],[מספר רכב]],טבלה2[[#This Row],[ספרות בצדדים]])</f>
        <v>001</v>
      </c>
      <c r="AE1115" s="1" t="str">
        <f>MID(טבלה2[[#This Row],[מספר רכב]],טבלה2[[#This Row],[ספרות בצדדים]]+1,טבלה2[[#This Row],[ספרות באמצע]])</f>
        <v>57</v>
      </c>
      <c r="AF1115" s="1" t="str">
        <f>MID(טבלה2[[#This Row],[מספר רכב]],1,טבלה2[[#This Row],[ספרות בצדדים]])</f>
        <v>751</v>
      </c>
      <c r="AG1115" s="1" t="str">
        <f>CONCATENATE(טבלה2[[#This Row],[חלק שמאלי]],"-",טבלה2[[#This Row],[אמצע]],"-",טבלה2[[#This Row],[חלק ימני]])</f>
        <v>751-57-001</v>
      </c>
      <c r="AH1115">
        <f>IF(טבלה2[[#This Row],[מספר ספרות]]=7,3,2)</f>
        <v>2</v>
      </c>
      <c r="AI1115">
        <f>IF(טבלה2[[#This Row],[מספר ספרות]]=7,2,3)</f>
        <v>3</v>
      </c>
    </row>
    <row r="1116" spans="17:35" x14ac:dyDescent="0.25">
      <c r="Q1116">
        <v>1097910</v>
      </c>
      <c r="R1116">
        <v>413</v>
      </c>
      <c r="S1116" t="s">
        <v>123</v>
      </c>
      <c r="T1116" t="s">
        <v>191</v>
      </c>
      <c r="U1116" t="s">
        <v>158</v>
      </c>
      <c r="W1116">
        <v>2001</v>
      </c>
      <c r="X1116" s="1">
        <f>2025-טבלה2[[#This Row],[שנת יצור]]</f>
        <v>24</v>
      </c>
      <c r="Y1116" s="39">
        <v>45371</v>
      </c>
      <c r="Z1116" s="39">
        <v>45496</v>
      </c>
      <c r="AA1116" t="s">
        <v>116</v>
      </c>
      <c r="AB1116" t="s">
        <v>127</v>
      </c>
      <c r="AC1116" s="1">
        <f>LEN(טבלה2[[#This Row],[מספר רכב]])</f>
        <v>7</v>
      </c>
      <c r="AD1116" s="1" t="str">
        <f>RIGHT(טבלה2[[#This Row],[מספר רכב]],טבלה2[[#This Row],[ספרות בצדדים]])</f>
        <v>10</v>
      </c>
      <c r="AE1116" s="1" t="str">
        <f>MID(טבלה2[[#This Row],[מספר רכב]],טבלה2[[#This Row],[ספרות בצדדים]]+1,טבלה2[[#This Row],[ספרות באמצע]])</f>
        <v>979</v>
      </c>
      <c r="AF1116" s="1" t="str">
        <f>MID(טבלה2[[#This Row],[מספר רכב]],1,טבלה2[[#This Row],[ספרות בצדדים]])</f>
        <v>10</v>
      </c>
      <c r="AG1116" s="1" t="str">
        <f>CONCATENATE(טבלה2[[#This Row],[חלק שמאלי]],"-",טבלה2[[#This Row],[אמצע]],"-",טבלה2[[#This Row],[חלק ימני]])</f>
        <v>10-979-10</v>
      </c>
      <c r="AH1116">
        <f>IF(טבלה2[[#This Row],[מספר ספרות]]=7,3,2)</f>
        <v>3</v>
      </c>
      <c r="AI1116">
        <f>IF(טבלה2[[#This Row],[מספר ספרות]]=7,2,3)</f>
        <v>2</v>
      </c>
    </row>
    <row r="1117" spans="17:35" x14ac:dyDescent="0.25">
      <c r="Q1117">
        <v>45613003</v>
      </c>
      <c r="R1117">
        <v>672</v>
      </c>
      <c r="S1117" t="s">
        <v>255</v>
      </c>
      <c r="T1117" t="s">
        <v>759</v>
      </c>
      <c r="U1117" t="s">
        <v>410</v>
      </c>
      <c r="V1117">
        <v>3</v>
      </c>
      <c r="W1117">
        <v>2023</v>
      </c>
      <c r="X1117" s="1">
        <f>2025-טבלה2[[#This Row],[שנת יצור]]</f>
        <v>2</v>
      </c>
      <c r="Y1117" s="39">
        <v>45057</v>
      </c>
      <c r="Z1117" s="39">
        <v>46152</v>
      </c>
      <c r="AA1117" t="s">
        <v>119</v>
      </c>
      <c r="AB1117" t="s">
        <v>760</v>
      </c>
      <c r="AC1117" s="1">
        <f>LEN(טבלה2[[#This Row],[מספר רכב]])</f>
        <v>8</v>
      </c>
      <c r="AD1117" s="1" t="str">
        <f>RIGHT(טבלה2[[#This Row],[מספר רכב]],טבלה2[[#This Row],[ספרות בצדדים]])</f>
        <v>003</v>
      </c>
      <c r="AE1117" s="1" t="str">
        <f>MID(טבלה2[[#This Row],[מספר רכב]],טבלה2[[#This Row],[ספרות בצדדים]]+1,טבלה2[[#This Row],[ספרות באמצע]])</f>
        <v>13</v>
      </c>
      <c r="AF1117" s="1" t="str">
        <f>MID(טבלה2[[#This Row],[מספר רכב]],1,טבלה2[[#This Row],[ספרות בצדדים]])</f>
        <v>456</v>
      </c>
      <c r="AG1117" s="1" t="str">
        <f>CONCATENATE(טבלה2[[#This Row],[חלק שמאלי]],"-",טבלה2[[#This Row],[אמצע]],"-",טבלה2[[#This Row],[חלק ימני]])</f>
        <v>456-13-003</v>
      </c>
      <c r="AH1117">
        <f>IF(טבלה2[[#This Row],[מספר ספרות]]=7,3,2)</f>
        <v>2</v>
      </c>
      <c r="AI1117">
        <f>IF(טבלה2[[#This Row],[מספר ספרות]]=7,2,3)</f>
        <v>3</v>
      </c>
    </row>
    <row r="1118" spans="17:35" x14ac:dyDescent="0.25">
      <c r="Q1118">
        <v>3019851</v>
      </c>
      <c r="R1118">
        <v>839</v>
      </c>
      <c r="S1118" t="s">
        <v>244</v>
      </c>
      <c r="T1118" t="s">
        <v>245</v>
      </c>
      <c r="U1118" t="s">
        <v>125</v>
      </c>
      <c r="W1118">
        <v>2004</v>
      </c>
      <c r="X1118" s="1">
        <f>2025-טבלה2[[#This Row],[שנת יצור]]</f>
        <v>21</v>
      </c>
      <c r="Y1118" s="39">
        <v>45803</v>
      </c>
      <c r="Z1118" s="39">
        <v>46006</v>
      </c>
      <c r="AA1118" t="s">
        <v>133</v>
      </c>
      <c r="AB1118" t="s">
        <v>127</v>
      </c>
      <c r="AC1118" s="1">
        <f>LEN(טבלה2[[#This Row],[מספר רכב]])</f>
        <v>7</v>
      </c>
      <c r="AD1118" s="1" t="str">
        <f>RIGHT(טבלה2[[#This Row],[מספר רכב]],טבלה2[[#This Row],[ספרות בצדדים]])</f>
        <v>51</v>
      </c>
      <c r="AE1118" s="1" t="str">
        <f>MID(טבלה2[[#This Row],[מספר רכב]],טבלה2[[#This Row],[ספרות בצדדים]]+1,טבלה2[[#This Row],[ספרות באמצע]])</f>
        <v>198</v>
      </c>
      <c r="AF1118" s="1" t="str">
        <f>MID(טבלה2[[#This Row],[מספר רכב]],1,טבלה2[[#This Row],[ספרות בצדדים]])</f>
        <v>30</v>
      </c>
      <c r="AG1118" s="1" t="str">
        <f>CONCATENATE(טבלה2[[#This Row],[חלק שמאלי]],"-",טבלה2[[#This Row],[אמצע]],"-",טבלה2[[#This Row],[חלק ימני]])</f>
        <v>30-198-51</v>
      </c>
      <c r="AH1118">
        <f>IF(טבלה2[[#This Row],[מספר ספרות]]=7,3,2)</f>
        <v>3</v>
      </c>
      <c r="AI1118">
        <f>IF(טבלה2[[#This Row],[מספר ספרות]]=7,2,3)</f>
        <v>2</v>
      </c>
    </row>
    <row r="1119" spans="17:35" x14ac:dyDescent="0.25">
      <c r="Q1119">
        <v>4566933</v>
      </c>
      <c r="R1119">
        <v>885</v>
      </c>
      <c r="S1119" t="s">
        <v>239</v>
      </c>
      <c r="T1119" t="s">
        <v>415</v>
      </c>
      <c r="U1119" t="s">
        <v>136</v>
      </c>
      <c r="V1119">
        <v>15</v>
      </c>
      <c r="W1119">
        <v>2015</v>
      </c>
      <c r="X1119" s="1">
        <f>2025-טבלה2[[#This Row],[שנת יצור]]</f>
        <v>10</v>
      </c>
      <c r="Y1119" s="39">
        <v>45781</v>
      </c>
      <c r="Z1119" s="39">
        <v>46131</v>
      </c>
      <c r="AA1119" t="s">
        <v>119</v>
      </c>
      <c r="AB1119" t="s">
        <v>416</v>
      </c>
      <c r="AC1119" s="1">
        <f>LEN(טבלה2[[#This Row],[מספר רכב]])</f>
        <v>7</v>
      </c>
      <c r="AD1119" s="1" t="str">
        <f>RIGHT(טבלה2[[#This Row],[מספר רכב]],טבלה2[[#This Row],[ספרות בצדדים]])</f>
        <v>33</v>
      </c>
      <c r="AE1119" s="1" t="str">
        <f>MID(טבלה2[[#This Row],[מספר רכב]],טבלה2[[#This Row],[ספרות בצדדים]]+1,טבלה2[[#This Row],[ספרות באמצע]])</f>
        <v>669</v>
      </c>
      <c r="AF1119" s="1" t="str">
        <f>MID(טבלה2[[#This Row],[מספר רכב]],1,טבלה2[[#This Row],[ספרות בצדדים]])</f>
        <v>45</v>
      </c>
      <c r="AG1119" s="1" t="str">
        <f>CONCATENATE(טבלה2[[#This Row],[חלק שמאלי]],"-",טבלה2[[#This Row],[אמצע]],"-",טבלה2[[#This Row],[חלק ימני]])</f>
        <v>45-669-33</v>
      </c>
      <c r="AH1119">
        <f>IF(טבלה2[[#This Row],[מספר ספרות]]=7,3,2)</f>
        <v>3</v>
      </c>
      <c r="AI1119">
        <f>IF(טבלה2[[#This Row],[מספר ספרות]]=7,2,3)</f>
        <v>2</v>
      </c>
    </row>
    <row r="1120" spans="17:35" x14ac:dyDescent="0.25">
      <c r="Q1120">
        <v>65373303</v>
      </c>
      <c r="R1120">
        <v>743</v>
      </c>
      <c r="S1120" t="s">
        <v>336</v>
      </c>
      <c r="T1120" t="s">
        <v>662</v>
      </c>
      <c r="U1120" t="s">
        <v>113</v>
      </c>
      <c r="V1120">
        <v>13</v>
      </c>
      <c r="W1120">
        <v>2024</v>
      </c>
      <c r="X1120" s="1">
        <f>2025-טבלה2[[#This Row],[שנת יצור]]</f>
        <v>1</v>
      </c>
      <c r="Y1120" s="39">
        <v>45435</v>
      </c>
      <c r="Z1120" s="39">
        <v>46164</v>
      </c>
      <c r="AA1120" t="s">
        <v>119</v>
      </c>
      <c r="AB1120">
        <v>2008</v>
      </c>
      <c r="AC1120" s="1">
        <f>LEN(טבלה2[[#This Row],[מספר רכב]])</f>
        <v>8</v>
      </c>
      <c r="AD1120" s="1" t="str">
        <f>RIGHT(טבלה2[[#This Row],[מספר רכב]],טבלה2[[#This Row],[ספרות בצדדים]])</f>
        <v>303</v>
      </c>
      <c r="AE1120" s="1" t="str">
        <f>MID(טבלה2[[#This Row],[מספר רכב]],טבלה2[[#This Row],[ספרות בצדדים]]+1,טבלה2[[#This Row],[ספרות באמצע]])</f>
        <v>73</v>
      </c>
      <c r="AF1120" s="1" t="str">
        <f>MID(טבלה2[[#This Row],[מספר רכב]],1,טבלה2[[#This Row],[ספרות בצדדים]])</f>
        <v>653</v>
      </c>
      <c r="AG1120" s="1" t="str">
        <f>CONCATENATE(טבלה2[[#This Row],[חלק שמאלי]],"-",טבלה2[[#This Row],[אמצע]],"-",טבלה2[[#This Row],[חלק ימני]])</f>
        <v>653-73-303</v>
      </c>
      <c r="AH1120">
        <f>IF(טבלה2[[#This Row],[מספר ספרות]]=7,3,2)</f>
        <v>2</v>
      </c>
      <c r="AI1120">
        <f>IF(טבלה2[[#This Row],[מספר ספרות]]=7,2,3)</f>
        <v>3</v>
      </c>
    </row>
    <row r="1121" spans="17:35" x14ac:dyDescent="0.25">
      <c r="Q1121">
        <v>39151203</v>
      </c>
      <c r="R1121">
        <v>672</v>
      </c>
      <c r="S1121" t="s">
        <v>255</v>
      </c>
      <c r="T1121" t="s">
        <v>759</v>
      </c>
      <c r="U1121" t="s">
        <v>410</v>
      </c>
      <c r="V1121">
        <v>3</v>
      </c>
      <c r="W1121">
        <v>2023</v>
      </c>
      <c r="X1121" s="1">
        <f>2025-טבלה2[[#This Row],[שנת יצור]]</f>
        <v>2</v>
      </c>
      <c r="Y1121" s="39">
        <v>45032</v>
      </c>
      <c r="Z1121" s="39">
        <v>46127</v>
      </c>
      <c r="AA1121" t="s">
        <v>133</v>
      </c>
      <c r="AB1121" t="s">
        <v>760</v>
      </c>
      <c r="AC1121" s="1">
        <f>LEN(טבלה2[[#This Row],[מספר רכב]])</f>
        <v>8</v>
      </c>
      <c r="AD1121" s="1" t="str">
        <f>RIGHT(טבלה2[[#This Row],[מספר רכב]],טבלה2[[#This Row],[ספרות בצדדים]])</f>
        <v>203</v>
      </c>
      <c r="AE1121" s="1" t="str">
        <f>MID(טבלה2[[#This Row],[מספר רכב]],טבלה2[[#This Row],[ספרות בצדדים]]+1,טבלה2[[#This Row],[ספרות באמצע]])</f>
        <v>51</v>
      </c>
      <c r="AF1121" s="1" t="str">
        <f>MID(טבלה2[[#This Row],[מספר רכב]],1,טבלה2[[#This Row],[ספרות בצדדים]])</f>
        <v>391</v>
      </c>
      <c r="AG1121" s="1" t="str">
        <f>CONCATENATE(טבלה2[[#This Row],[חלק שמאלי]],"-",טבלה2[[#This Row],[אמצע]],"-",טבלה2[[#This Row],[חלק ימני]])</f>
        <v>391-51-203</v>
      </c>
      <c r="AH1121">
        <f>IF(טבלה2[[#This Row],[מספר ספרות]]=7,3,2)</f>
        <v>2</v>
      </c>
      <c r="AI1121">
        <f>IF(טבלה2[[#This Row],[מספר ספרות]]=7,2,3)</f>
        <v>3</v>
      </c>
    </row>
    <row r="1122" spans="17:35" x14ac:dyDescent="0.25">
      <c r="Q1122">
        <v>86171102</v>
      </c>
      <c r="R1122">
        <v>885</v>
      </c>
      <c r="S1122" t="s">
        <v>239</v>
      </c>
      <c r="T1122" t="s">
        <v>379</v>
      </c>
      <c r="U1122" t="s">
        <v>380</v>
      </c>
      <c r="V1122">
        <v>13</v>
      </c>
      <c r="W1122">
        <v>2022</v>
      </c>
      <c r="X1122" s="1">
        <f>2025-טבלה2[[#This Row],[שנת יצור]]</f>
        <v>3</v>
      </c>
      <c r="Y1122" s="39">
        <v>44690</v>
      </c>
      <c r="Z1122" s="39">
        <v>45785</v>
      </c>
      <c r="AA1122" t="s">
        <v>394</v>
      </c>
      <c r="AB1122" t="s">
        <v>364</v>
      </c>
      <c r="AC1122" s="1">
        <f>LEN(טבלה2[[#This Row],[מספר רכב]])</f>
        <v>8</v>
      </c>
      <c r="AD1122" s="1" t="str">
        <f>RIGHT(טבלה2[[#This Row],[מספר רכב]],טבלה2[[#This Row],[ספרות בצדדים]])</f>
        <v>102</v>
      </c>
      <c r="AE1122" s="1" t="str">
        <f>MID(טבלה2[[#This Row],[מספר רכב]],טבלה2[[#This Row],[ספרות בצדדים]]+1,טבלה2[[#This Row],[ספרות באמצע]])</f>
        <v>71</v>
      </c>
      <c r="AF1122" s="1" t="str">
        <f>MID(טבלה2[[#This Row],[מספר רכב]],1,טבלה2[[#This Row],[ספרות בצדדים]])</f>
        <v>861</v>
      </c>
      <c r="AG1122" s="1" t="str">
        <f>CONCATENATE(טבלה2[[#This Row],[חלק שמאלי]],"-",טבלה2[[#This Row],[אמצע]],"-",טבלה2[[#This Row],[חלק ימני]])</f>
        <v>861-71-102</v>
      </c>
      <c r="AH1122">
        <f>IF(טבלה2[[#This Row],[מספר ספרות]]=7,3,2)</f>
        <v>2</v>
      </c>
      <c r="AI1122">
        <f>IF(טבלה2[[#This Row],[מספר ספרות]]=7,2,3)</f>
        <v>3</v>
      </c>
    </row>
    <row r="1123" spans="17:35" x14ac:dyDescent="0.25">
      <c r="Q1123">
        <v>6278136</v>
      </c>
      <c r="R1123">
        <v>588</v>
      </c>
      <c r="S1123" t="s">
        <v>111</v>
      </c>
      <c r="T1123" t="s">
        <v>135</v>
      </c>
      <c r="U1123" t="s">
        <v>136</v>
      </c>
      <c r="W1123">
        <v>2002</v>
      </c>
      <c r="X1123" s="1">
        <f>2025-טבלה2[[#This Row],[שנת יצור]]</f>
        <v>23</v>
      </c>
      <c r="Y1123" s="39">
        <v>45552</v>
      </c>
      <c r="Z1123" s="39">
        <v>45687</v>
      </c>
      <c r="AA1123" t="s">
        <v>120</v>
      </c>
      <c r="AB1123" t="s">
        <v>137</v>
      </c>
      <c r="AC1123" s="1">
        <f>LEN(טבלה2[[#This Row],[מספר רכב]])</f>
        <v>7</v>
      </c>
      <c r="AD1123" s="1" t="str">
        <f>RIGHT(טבלה2[[#This Row],[מספר רכב]],טבלה2[[#This Row],[ספרות בצדדים]])</f>
        <v>36</v>
      </c>
      <c r="AE1123" s="1" t="str">
        <f>MID(טבלה2[[#This Row],[מספר רכב]],טבלה2[[#This Row],[ספרות בצדדים]]+1,טבלה2[[#This Row],[ספרות באמצע]])</f>
        <v>781</v>
      </c>
      <c r="AF1123" s="1" t="str">
        <f>MID(טבלה2[[#This Row],[מספר רכב]],1,טבלה2[[#This Row],[ספרות בצדדים]])</f>
        <v>62</v>
      </c>
      <c r="AG1123" s="1" t="str">
        <f>CONCATENATE(טבלה2[[#This Row],[חלק שמאלי]],"-",טבלה2[[#This Row],[אמצע]],"-",טבלה2[[#This Row],[חלק ימני]])</f>
        <v>62-781-36</v>
      </c>
      <c r="AH1123">
        <f>IF(טבלה2[[#This Row],[מספר ספרות]]=7,3,2)</f>
        <v>3</v>
      </c>
      <c r="AI1123">
        <f>IF(טבלה2[[#This Row],[מספר ספרות]]=7,2,3)</f>
        <v>2</v>
      </c>
    </row>
    <row r="1124" spans="17:35" x14ac:dyDescent="0.25">
      <c r="Q1124">
        <v>3065365</v>
      </c>
      <c r="R1124">
        <v>481</v>
      </c>
      <c r="S1124" t="s">
        <v>165</v>
      </c>
      <c r="T1124" t="s">
        <v>243</v>
      </c>
      <c r="U1124" t="s">
        <v>198</v>
      </c>
      <c r="V1124">
        <v>15</v>
      </c>
      <c r="W1124">
        <v>2008</v>
      </c>
      <c r="X1124" s="1">
        <f>2025-טבלה2[[#This Row],[שנת יצור]]</f>
        <v>17</v>
      </c>
      <c r="Y1124" s="39">
        <v>45279</v>
      </c>
      <c r="Z1124" s="39">
        <v>45648</v>
      </c>
      <c r="AA1124" t="s">
        <v>116</v>
      </c>
      <c r="AB1124" t="s">
        <v>200</v>
      </c>
      <c r="AC1124" s="1">
        <f>LEN(טבלה2[[#This Row],[מספר רכב]])</f>
        <v>7</v>
      </c>
      <c r="AD1124" s="1" t="str">
        <f>RIGHT(טבלה2[[#This Row],[מספר רכב]],טבלה2[[#This Row],[ספרות בצדדים]])</f>
        <v>65</v>
      </c>
      <c r="AE1124" s="1" t="str">
        <f>MID(טבלה2[[#This Row],[מספר רכב]],טבלה2[[#This Row],[ספרות בצדדים]]+1,טבלה2[[#This Row],[ספרות באמצע]])</f>
        <v>653</v>
      </c>
      <c r="AF1124" s="1" t="str">
        <f>MID(טבלה2[[#This Row],[מספר רכב]],1,טבלה2[[#This Row],[ספרות בצדדים]])</f>
        <v>30</v>
      </c>
      <c r="AG1124" s="1" t="str">
        <f>CONCATENATE(טבלה2[[#This Row],[חלק שמאלי]],"-",טבלה2[[#This Row],[אמצע]],"-",טבלה2[[#This Row],[חלק ימני]])</f>
        <v>30-653-65</v>
      </c>
      <c r="AH1124">
        <f>IF(טבלה2[[#This Row],[מספר ספרות]]=7,3,2)</f>
        <v>3</v>
      </c>
      <c r="AI1124">
        <f>IF(טבלה2[[#This Row],[מספר ספרות]]=7,2,3)</f>
        <v>2</v>
      </c>
    </row>
    <row r="1125" spans="17:35" x14ac:dyDescent="0.25">
      <c r="Q1125">
        <v>8487158</v>
      </c>
      <c r="R1125">
        <v>413</v>
      </c>
      <c r="S1125" t="s">
        <v>123</v>
      </c>
      <c r="T1125" t="s">
        <v>179</v>
      </c>
      <c r="U1125" t="s">
        <v>158</v>
      </c>
      <c r="W1125">
        <v>2005</v>
      </c>
      <c r="X1125" s="1">
        <f>2025-טבלה2[[#This Row],[שנת יצור]]</f>
        <v>20</v>
      </c>
      <c r="Y1125" s="39">
        <v>45649</v>
      </c>
      <c r="Z1125" s="39">
        <v>46019</v>
      </c>
      <c r="AA1125" t="s">
        <v>126</v>
      </c>
      <c r="AB1125" t="s">
        <v>127</v>
      </c>
      <c r="AC1125" s="1">
        <f>LEN(טבלה2[[#This Row],[מספר רכב]])</f>
        <v>7</v>
      </c>
      <c r="AD1125" s="1" t="str">
        <f>RIGHT(טבלה2[[#This Row],[מספר רכב]],טבלה2[[#This Row],[ספרות בצדדים]])</f>
        <v>58</v>
      </c>
      <c r="AE1125" s="1" t="str">
        <f>MID(טבלה2[[#This Row],[מספר רכב]],טבלה2[[#This Row],[ספרות בצדדים]]+1,טבלה2[[#This Row],[ספרות באמצע]])</f>
        <v>871</v>
      </c>
      <c r="AF1125" s="1" t="str">
        <f>MID(טבלה2[[#This Row],[מספר רכב]],1,טבלה2[[#This Row],[ספרות בצדדים]])</f>
        <v>84</v>
      </c>
      <c r="AG1125" s="1" t="str">
        <f>CONCATENATE(טבלה2[[#This Row],[חלק שמאלי]],"-",טבלה2[[#This Row],[אמצע]],"-",טבלה2[[#This Row],[חלק ימני]])</f>
        <v>84-871-58</v>
      </c>
      <c r="AH1125">
        <f>IF(טבלה2[[#This Row],[מספר ספרות]]=7,3,2)</f>
        <v>3</v>
      </c>
      <c r="AI1125">
        <f>IF(טבלה2[[#This Row],[מספר ספרות]]=7,2,3)</f>
        <v>2</v>
      </c>
    </row>
    <row r="1126" spans="17:35" x14ac:dyDescent="0.25">
      <c r="Q1126">
        <v>6883369</v>
      </c>
      <c r="R1126">
        <v>253</v>
      </c>
      <c r="S1126" t="s">
        <v>196</v>
      </c>
      <c r="T1126" t="s">
        <v>243</v>
      </c>
      <c r="U1126" t="s">
        <v>198</v>
      </c>
      <c r="V1126">
        <v>15</v>
      </c>
      <c r="W1126">
        <v>2009</v>
      </c>
      <c r="X1126" s="1">
        <f>2025-טבלה2[[#This Row],[שנת יצור]]</f>
        <v>16</v>
      </c>
      <c r="Y1126" s="39">
        <v>45263</v>
      </c>
      <c r="Z1126" s="39">
        <v>45635</v>
      </c>
      <c r="AA1126" t="s">
        <v>116</v>
      </c>
      <c r="AB1126" t="s">
        <v>200</v>
      </c>
      <c r="AC1126" s="1">
        <f>LEN(טבלה2[[#This Row],[מספר רכב]])</f>
        <v>7</v>
      </c>
      <c r="AD1126" s="1" t="str">
        <f>RIGHT(טבלה2[[#This Row],[מספר רכב]],טבלה2[[#This Row],[ספרות בצדדים]])</f>
        <v>69</v>
      </c>
      <c r="AE1126" s="1" t="str">
        <f>MID(טבלה2[[#This Row],[מספר רכב]],טבלה2[[#This Row],[ספרות בצדדים]]+1,טבלה2[[#This Row],[ספרות באמצע]])</f>
        <v>833</v>
      </c>
      <c r="AF1126" s="1" t="str">
        <f>MID(טבלה2[[#This Row],[מספר רכב]],1,טבלה2[[#This Row],[ספרות בצדדים]])</f>
        <v>68</v>
      </c>
      <c r="AG1126" s="1" t="str">
        <f>CONCATENATE(טבלה2[[#This Row],[חלק שמאלי]],"-",טבלה2[[#This Row],[אמצע]],"-",טבלה2[[#This Row],[חלק ימני]])</f>
        <v>68-833-69</v>
      </c>
      <c r="AH1126">
        <f>IF(טבלה2[[#This Row],[מספר ספרות]]=7,3,2)</f>
        <v>3</v>
      </c>
      <c r="AI1126">
        <f>IF(טבלה2[[#This Row],[מספר ספרות]]=7,2,3)</f>
        <v>2</v>
      </c>
    </row>
    <row r="1127" spans="17:35" x14ac:dyDescent="0.25">
      <c r="Q1127">
        <v>54346302</v>
      </c>
      <c r="R1127">
        <v>845</v>
      </c>
      <c r="S1127" t="s">
        <v>226</v>
      </c>
      <c r="T1127" t="s">
        <v>737</v>
      </c>
      <c r="U1127" t="s">
        <v>451</v>
      </c>
      <c r="V1127">
        <v>13</v>
      </c>
      <c r="W1127">
        <v>2021</v>
      </c>
      <c r="X1127" s="1">
        <f>2025-טבלה2[[#This Row],[שנת יצור]]</f>
        <v>4</v>
      </c>
      <c r="Y1127" s="39">
        <v>45781</v>
      </c>
      <c r="Z1127" s="39">
        <v>46151</v>
      </c>
      <c r="AA1127" t="s">
        <v>119</v>
      </c>
      <c r="AB1127" t="s">
        <v>358</v>
      </c>
      <c r="AC1127" s="1">
        <f>LEN(טבלה2[[#This Row],[מספר רכב]])</f>
        <v>8</v>
      </c>
      <c r="AD1127" s="1" t="str">
        <f>RIGHT(טבלה2[[#This Row],[מספר רכב]],טבלה2[[#This Row],[ספרות בצדדים]])</f>
        <v>302</v>
      </c>
      <c r="AE1127" s="1" t="str">
        <f>MID(טבלה2[[#This Row],[מספר רכב]],טבלה2[[#This Row],[ספרות בצדדים]]+1,טבלה2[[#This Row],[ספרות באמצע]])</f>
        <v>46</v>
      </c>
      <c r="AF1127" s="1" t="str">
        <f>MID(טבלה2[[#This Row],[מספר רכב]],1,טבלה2[[#This Row],[ספרות בצדדים]])</f>
        <v>543</v>
      </c>
      <c r="AG1127" s="1" t="str">
        <f>CONCATENATE(טבלה2[[#This Row],[חלק שמאלי]],"-",טבלה2[[#This Row],[אמצע]],"-",טבלה2[[#This Row],[חלק ימני]])</f>
        <v>543-46-302</v>
      </c>
      <c r="AH1127">
        <f>IF(טבלה2[[#This Row],[מספר ספרות]]=7,3,2)</f>
        <v>2</v>
      </c>
      <c r="AI1127">
        <f>IF(טבלה2[[#This Row],[מספר ספרות]]=7,2,3)</f>
        <v>3</v>
      </c>
    </row>
    <row r="1128" spans="17:35" x14ac:dyDescent="0.25">
      <c r="Q1128">
        <v>6699668</v>
      </c>
      <c r="R1128">
        <v>731</v>
      </c>
      <c r="S1128" t="s">
        <v>594</v>
      </c>
      <c r="T1128" t="s">
        <v>801</v>
      </c>
      <c r="U1128" t="s">
        <v>208</v>
      </c>
      <c r="V1128">
        <v>15</v>
      </c>
      <c r="W1128">
        <v>2009</v>
      </c>
      <c r="X1128" s="1">
        <f>2025-טבלה2[[#This Row],[שנת יצור]]</f>
        <v>16</v>
      </c>
      <c r="Y1128" s="39">
        <v>45277</v>
      </c>
      <c r="Z1128" s="39">
        <v>45642</v>
      </c>
      <c r="AA1128" t="s">
        <v>118</v>
      </c>
      <c r="AB1128" t="s">
        <v>802</v>
      </c>
      <c r="AC1128" s="1">
        <f>LEN(טבלה2[[#This Row],[מספר רכב]])</f>
        <v>7</v>
      </c>
      <c r="AD1128" s="1" t="str">
        <f>RIGHT(טבלה2[[#This Row],[מספר רכב]],טבלה2[[#This Row],[ספרות בצדדים]])</f>
        <v>68</v>
      </c>
      <c r="AE1128" s="1" t="str">
        <f>MID(טבלה2[[#This Row],[מספר רכב]],טבלה2[[#This Row],[ספרות בצדדים]]+1,טבלה2[[#This Row],[ספרות באמצע]])</f>
        <v>996</v>
      </c>
      <c r="AF1128" s="1" t="str">
        <f>MID(טבלה2[[#This Row],[מספר רכב]],1,טבלה2[[#This Row],[ספרות בצדדים]])</f>
        <v>66</v>
      </c>
      <c r="AG1128" s="1" t="str">
        <f>CONCATENATE(טבלה2[[#This Row],[חלק שמאלי]],"-",טבלה2[[#This Row],[אמצע]],"-",טבלה2[[#This Row],[חלק ימני]])</f>
        <v>66-996-68</v>
      </c>
      <c r="AH1128">
        <f>IF(טבלה2[[#This Row],[מספר ספרות]]=7,3,2)</f>
        <v>3</v>
      </c>
      <c r="AI1128">
        <f>IF(טבלה2[[#This Row],[מספר ספרות]]=7,2,3)</f>
        <v>2</v>
      </c>
    </row>
    <row r="1129" spans="17:35" x14ac:dyDescent="0.25">
      <c r="Q1129">
        <v>4616961</v>
      </c>
      <c r="R1129">
        <v>588</v>
      </c>
      <c r="S1129" t="s">
        <v>111</v>
      </c>
      <c r="T1129" t="s">
        <v>112</v>
      </c>
      <c r="U1129" t="s">
        <v>113</v>
      </c>
      <c r="W1129">
        <v>2007</v>
      </c>
      <c r="X1129" s="1">
        <f>2025-טבלה2[[#This Row],[שנת יצור]]</f>
        <v>18</v>
      </c>
      <c r="Y1129" s="39">
        <v>45526</v>
      </c>
      <c r="Z1129" s="39">
        <v>45896</v>
      </c>
      <c r="AA1129" t="s">
        <v>120</v>
      </c>
      <c r="AB1129" t="s">
        <v>117</v>
      </c>
      <c r="AC1129" s="1">
        <f>LEN(טבלה2[[#This Row],[מספר רכב]])</f>
        <v>7</v>
      </c>
      <c r="AD1129" s="1" t="str">
        <f>RIGHT(טבלה2[[#This Row],[מספר רכב]],טבלה2[[#This Row],[ספרות בצדדים]])</f>
        <v>61</v>
      </c>
      <c r="AE1129" s="1" t="str">
        <f>MID(טבלה2[[#This Row],[מספר רכב]],טבלה2[[#This Row],[ספרות בצדדים]]+1,טבלה2[[#This Row],[ספרות באמצע]])</f>
        <v>169</v>
      </c>
      <c r="AF1129" s="1" t="str">
        <f>MID(טבלה2[[#This Row],[מספר רכב]],1,טבלה2[[#This Row],[ספרות בצדדים]])</f>
        <v>46</v>
      </c>
      <c r="AG1129" s="1" t="str">
        <f>CONCATENATE(טבלה2[[#This Row],[חלק שמאלי]],"-",טבלה2[[#This Row],[אמצע]],"-",טבלה2[[#This Row],[חלק ימני]])</f>
        <v>46-169-61</v>
      </c>
      <c r="AH1129">
        <f>IF(טבלה2[[#This Row],[מספר ספרות]]=7,3,2)</f>
        <v>3</v>
      </c>
      <c r="AI1129">
        <f>IF(טבלה2[[#This Row],[מספר ספרות]]=7,2,3)</f>
        <v>2</v>
      </c>
    </row>
    <row r="1130" spans="17:35" x14ac:dyDescent="0.25">
      <c r="Q1130">
        <v>6326139</v>
      </c>
      <c r="R1130">
        <v>481</v>
      </c>
      <c r="S1130" t="s">
        <v>165</v>
      </c>
      <c r="T1130" t="s">
        <v>371</v>
      </c>
      <c r="U1130" t="s">
        <v>198</v>
      </c>
      <c r="V1130">
        <v>15</v>
      </c>
      <c r="W1130">
        <v>2016</v>
      </c>
      <c r="X1130" s="1">
        <f>2025-טבלה2[[#This Row],[שנת יצור]]</f>
        <v>9</v>
      </c>
      <c r="Y1130" s="39">
        <v>45477</v>
      </c>
      <c r="Z1130" s="39">
        <v>45842</v>
      </c>
      <c r="AA1130" t="s">
        <v>119</v>
      </c>
      <c r="AB1130" t="s">
        <v>373</v>
      </c>
      <c r="AC1130" s="1">
        <f>LEN(טבלה2[[#This Row],[מספר רכב]])</f>
        <v>7</v>
      </c>
      <c r="AD1130" s="1" t="str">
        <f>RIGHT(טבלה2[[#This Row],[מספר רכב]],טבלה2[[#This Row],[ספרות בצדדים]])</f>
        <v>39</v>
      </c>
      <c r="AE1130" s="1" t="str">
        <f>MID(טבלה2[[#This Row],[מספר רכב]],טבלה2[[#This Row],[ספרות בצדדים]]+1,טבלה2[[#This Row],[ספרות באמצע]])</f>
        <v>261</v>
      </c>
      <c r="AF1130" s="1" t="str">
        <f>MID(טבלה2[[#This Row],[מספר רכב]],1,טבלה2[[#This Row],[ספרות בצדדים]])</f>
        <v>63</v>
      </c>
      <c r="AG1130" s="1" t="str">
        <f>CONCATENATE(טבלה2[[#This Row],[חלק שמאלי]],"-",טבלה2[[#This Row],[אמצע]],"-",טבלה2[[#This Row],[חלק ימני]])</f>
        <v>63-261-39</v>
      </c>
      <c r="AH1130">
        <f>IF(טבלה2[[#This Row],[מספר ספרות]]=7,3,2)</f>
        <v>3</v>
      </c>
      <c r="AI1130">
        <f>IF(טבלה2[[#This Row],[מספר ספרות]]=7,2,3)</f>
        <v>2</v>
      </c>
    </row>
    <row r="1131" spans="17:35" x14ac:dyDescent="0.25">
      <c r="Q1131">
        <v>7097467</v>
      </c>
      <c r="R1131">
        <v>650</v>
      </c>
      <c r="S1131" t="s">
        <v>436</v>
      </c>
      <c r="T1131" t="s">
        <v>532</v>
      </c>
      <c r="U1131" t="s">
        <v>438</v>
      </c>
      <c r="V1131">
        <v>15</v>
      </c>
      <c r="W1131">
        <v>2008</v>
      </c>
      <c r="X1131" s="1">
        <f>2025-טבלה2[[#This Row],[שנת יצור]]</f>
        <v>17</v>
      </c>
      <c r="Y1131" s="39">
        <v>45272</v>
      </c>
      <c r="Z1131" s="39">
        <v>45655</v>
      </c>
      <c r="AA1131" t="s">
        <v>119</v>
      </c>
      <c r="AB1131" t="s">
        <v>439</v>
      </c>
      <c r="AC1131" s="1">
        <f>LEN(טבלה2[[#This Row],[מספר רכב]])</f>
        <v>7</v>
      </c>
      <c r="AD1131" s="1" t="str">
        <f>RIGHT(טבלה2[[#This Row],[מספר רכב]],טבלה2[[#This Row],[ספרות בצדדים]])</f>
        <v>67</v>
      </c>
      <c r="AE1131" s="1" t="str">
        <f>MID(טבלה2[[#This Row],[מספר רכב]],טבלה2[[#This Row],[ספרות בצדדים]]+1,טבלה2[[#This Row],[ספרות באמצע]])</f>
        <v>974</v>
      </c>
      <c r="AF1131" s="1" t="str">
        <f>MID(טבלה2[[#This Row],[מספר רכב]],1,טבלה2[[#This Row],[ספרות בצדדים]])</f>
        <v>70</v>
      </c>
      <c r="AG1131" s="1" t="str">
        <f>CONCATENATE(טבלה2[[#This Row],[חלק שמאלי]],"-",טבלה2[[#This Row],[אמצע]],"-",טבלה2[[#This Row],[חלק ימני]])</f>
        <v>70-974-67</v>
      </c>
      <c r="AH1131">
        <f>IF(טבלה2[[#This Row],[מספר ספרות]]=7,3,2)</f>
        <v>3</v>
      </c>
      <c r="AI1131">
        <f>IF(טבלה2[[#This Row],[מספר ספרות]]=7,2,3)</f>
        <v>2</v>
      </c>
    </row>
    <row r="1132" spans="17:35" x14ac:dyDescent="0.25">
      <c r="Q1132">
        <v>1727164</v>
      </c>
      <c r="R1132">
        <v>588</v>
      </c>
      <c r="S1132" t="s">
        <v>111</v>
      </c>
      <c r="T1132" t="s">
        <v>112</v>
      </c>
      <c r="U1132" t="s">
        <v>121</v>
      </c>
      <c r="V1132">
        <v>15</v>
      </c>
      <c r="W1132">
        <v>2008</v>
      </c>
      <c r="X1132" s="1">
        <f>2025-טבלה2[[#This Row],[שנת יצור]]</f>
        <v>17</v>
      </c>
      <c r="Y1132" s="39">
        <v>45532</v>
      </c>
      <c r="Z1132" s="39">
        <v>45897</v>
      </c>
      <c r="AA1132" t="s">
        <v>116</v>
      </c>
      <c r="AB1132" t="s">
        <v>115</v>
      </c>
      <c r="AC1132" s="1">
        <f>LEN(טבלה2[[#This Row],[מספר רכב]])</f>
        <v>7</v>
      </c>
      <c r="AD1132" s="1" t="str">
        <f>RIGHT(טבלה2[[#This Row],[מספר רכב]],טבלה2[[#This Row],[ספרות בצדדים]])</f>
        <v>64</v>
      </c>
      <c r="AE1132" s="1" t="str">
        <f>MID(טבלה2[[#This Row],[מספר רכב]],טבלה2[[#This Row],[ספרות בצדדים]]+1,טבלה2[[#This Row],[ספרות באמצע]])</f>
        <v>271</v>
      </c>
      <c r="AF1132" s="1" t="str">
        <f>MID(טבלה2[[#This Row],[מספר רכב]],1,טבלה2[[#This Row],[ספרות בצדדים]])</f>
        <v>17</v>
      </c>
      <c r="AG1132" s="1" t="str">
        <f>CONCATENATE(טבלה2[[#This Row],[חלק שמאלי]],"-",טבלה2[[#This Row],[אמצע]],"-",טבלה2[[#This Row],[חלק ימני]])</f>
        <v>17-271-64</v>
      </c>
      <c r="AH1132">
        <f>IF(טבלה2[[#This Row],[מספר ספרות]]=7,3,2)</f>
        <v>3</v>
      </c>
      <c r="AI1132">
        <f>IF(טבלה2[[#This Row],[מספר ספרות]]=7,2,3)</f>
        <v>2</v>
      </c>
    </row>
    <row r="1133" spans="17:35" x14ac:dyDescent="0.25">
      <c r="Q1133">
        <v>52393401</v>
      </c>
      <c r="R1133">
        <v>253</v>
      </c>
      <c r="S1133" t="s">
        <v>196</v>
      </c>
      <c r="T1133" t="s">
        <v>359</v>
      </c>
      <c r="U1133" t="s">
        <v>347</v>
      </c>
      <c r="V1133">
        <v>15</v>
      </c>
      <c r="W1133">
        <v>2018</v>
      </c>
      <c r="X1133" s="1">
        <f>2025-טבלה2[[#This Row],[שנת יצור]]</f>
        <v>7</v>
      </c>
      <c r="Y1133" s="39">
        <v>45477</v>
      </c>
      <c r="Z1133" s="39">
        <v>45845</v>
      </c>
      <c r="AA1133" t="s">
        <v>119</v>
      </c>
      <c r="AB1133" t="s">
        <v>348</v>
      </c>
      <c r="AC1133" s="1">
        <f>LEN(טבלה2[[#This Row],[מספר רכב]])</f>
        <v>8</v>
      </c>
      <c r="AD1133" s="1" t="str">
        <f>RIGHT(טבלה2[[#This Row],[מספר רכב]],טבלה2[[#This Row],[ספרות בצדדים]])</f>
        <v>401</v>
      </c>
      <c r="AE1133" s="1" t="str">
        <f>MID(טבלה2[[#This Row],[מספר רכב]],טבלה2[[#This Row],[ספרות בצדדים]]+1,טבלה2[[#This Row],[ספרות באמצע]])</f>
        <v>93</v>
      </c>
      <c r="AF1133" s="1" t="str">
        <f>MID(טבלה2[[#This Row],[מספר רכב]],1,טבלה2[[#This Row],[ספרות בצדדים]])</f>
        <v>523</v>
      </c>
      <c r="AG1133" s="1" t="str">
        <f>CONCATENATE(טבלה2[[#This Row],[חלק שמאלי]],"-",טבלה2[[#This Row],[אמצע]],"-",טבלה2[[#This Row],[חלק ימני]])</f>
        <v>523-93-401</v>
      </c>
      <c r="AH1133">
        <f>IF(טבלה2[[#This Row],[מספר ספרות]]=7,3,2)</f>
        <v>2</v>
      </c>
      <c r="AI1133">
        <f>IF(טבלה2[[#This Row],[מספר ספרות]]=7,2,3)</f>
        <v>3</v>
      </c>
    </row>
    <row r="1134" spans="17:35" x14ac:dyDescent="0.25">
      <c r="Q1134">
        <v>6544368</v>
      </c>
      <c r="R1134">
        <v>734</v>
      </c>
      <c r="S1134" t="s">
        <v>139</v>
      </c>
      <c r="T1134" t="s">
        <v>207</v>
      </c>
      <c r="U1134" t="s">
        <v>208</v>
      </c>
      <c r="V1134">
        <v>15</v>
      </c>
      <c r="W1134">
        <v>2009</v>
      </c>
      <c r="X1134" s="1">
        <f>2025-טבלה2[[#This Row],[שנת יצור]]</f>
        <v>16</v>
      </c>
      <c r="Y1134" s="39">
        <v>45280</v>
      </c>
      <c r="Z1134" s="39">
        <v>45638</v>
      </c>
      <c r="AA1134" t="s">
        <v>116</v>
      </c>
      <c r="AB1134" t="s">
        <v>141</v>
      </c>
      <c r="AC1134" s="1">
        <f>LEN(טבלה2[[#This Row],[מספר רכב]])</f>
        <v>7</v>
      </c>
      <c r="AD1134" s="1" t="str">
        <f>RIGHT(טבלה2[[#This Row],[מספר רכב]],טבלה2[[#This Row],[ספרות בצדדים]])</f>
        <v>68</v>
      </c>
      <c r="AE1134" s="1" t="str">
        <f>MID(טבלה2[[#This Row],[מספר רכב]],טבלה2[[#This Row],[ספרות בצדדים]]+1,טבלה2[[#This Row],[ספרות באמצע]])</f>
        <v>443</v>
      </c>
      <c r="AF1134" s="1" t="str">
        <f>MID(טבלה2[[#This Row],[מספר רכב]],1,טבלה2[[#This Row],[ספרות בצדדים]])</f>
        <v>65</v>
      </c>
      <c r="AG1134" s="1" t="str">
        <f>CONCATENATE(טבלה2[[#This Row],[חלק שמאלי]],"-",טבלה2[[#This Row],[אמצע]],"-",טבלה2[[#This Row],[חלק ימני]])</f>
        <v>65-443-68</v>
      </c>
      <c r="AH1134">
        <f>IF(טבלה2[[#This Row],[מספר ספרות]]=7,3,2)</f>
        <v>3</v>
      </c>
      <c r="AI1134">
        <f>IF(טבלה2[[#This Row],[מספר ספרות]]=7,2,3)</f>
        <v>2</v>
      </c>
    </row>
    <row r="1135" spans="17:35" x14ac:dyDescent="0.25">
      <c r="Q1135">
        <v>43221703</v>
      </c>
      <c r="R1135">
        <v>588</v>
      </c>
      <c r="S1135" t="s">
        <v>111</v>
      </c>
      <c r="T1135" t="s">
        <v>803</v>
      </c>
      <c r="U1135" t="s">
        <v>804</v>
      </c>
      <c r="V1135">
        <v>14</v>
      </c>
      <c r="W1135">
        <v>2023</v>
      </c>
      <c r="X1135" s="1">
        <f>2025-טבלה2[[#This Row],[שנת יצור]]</f>
        <v>2</v>
      </c>
      <c r="Y1135" s="39">
        <v>45078</v>
      </c>
      <c r="Z1135" s="39">
        <v>46173</v>
      </c>
      <c r="AA1135" t="s">
        <v>119</v>
      </c>
      <c r="AB1135" t="s">
        <v>117</v>
      </c>
      <c r="AC1135" s="1">
        <f>LEN(טבלה2[[#This Row],[מספר רכב]])</f>
        <v>8</v>
      </c>
      <c r="AD1135" s="1" t="str">
        <f>RIGHT(טבלה2[[#This Row],[מספר רכב]],טבלה2[[#This Row],[ספרות בצדדים]])</f>
        <v>703</v>
      </c>
      <c r="AE1135" s="1" t="str">
        <f>MID(טבלה2[[#This Row],[מספר רכב]],טבלה2[[#This Row],[ספרות בצדדים]]+1,טבלה2[[#This Row],[ספרות באמצע]])</f>
        <v>21</v>
      </c>
      <c r="AF1135" s="1" t="str">
        <f>MID(טבלה2[[#This Row],[מספר רכב]],1,טבלה2[[#This Row],[ספרות בצדדים]])</f>
        <v>432</v>
      </c>
      <c r="AG1135" s="1" t="str">
        <f>CONCATENATE(טבלה2[[#This Row],[חלק שמאלי]],"-",טבלה2[[#This Row],[אמצע]],"-",טבלה2[[#This Row],[חלק ימני]])</f>
        <v>432-21-703</v>
      </c>
      <c r="AH1135">
        <f>IF(טבלה2[[#This Row],[מספר ספרות]]=7,3,2)</f>
        <v>2</v>
      </c>
      <c r="AI1135">
        <f>IF(טבלה2[[#This Row],[מספר ספרות]]=7,2,3)</f>
        <v>3</v>
      </c>
    </row>
    <row r="1136" spans="17:35" x14ac:dyDescent="0.25">
      <c r="Q1136">
        <v>4824159</v>
      </c>
      <c r="R1136">
        <v>588</v>
      </c>
      <c r="S1136" t="s">
        <v>111</v>
      </c>
      <c r="T1136" t="s">
        <v>112</v>
      </c>
      <c r="U1136" t="s">
        <v>113</v>
      </c>
      <c r="W1136">
        <v>2005</v>
      </c>
      <c r="X1136" s="1">
        <f>2025-טבלה2[[#This Row],[שנת יצור]]</f>
        <v>20</v>
      </c>
      <c r="Y1136" s="39">
        <v>45399</v>
      </c>
      <c r="Z1136" s="39">
        <v>45655</v>
      </c>
      <c r="AA1136" t="s">
        <v>119</v>
      </c>
      <c r="AB1136" t="s">
        <v>115</v>
      </c>
      <c r="AC1136" s="1">
        <f>LEN(טבלה2[[#This Row],[מספר רכב]])</f>
        <v>7</v>
      </c>
      <c r="AD1136" s="1" t="str">
        <f>RIGHT(טבלה2[[#This Row],[מספר רכב]],טבלה2[[#This Row],[ספרות בצדדים]])</f>
        <v>59</v>
      </c>
      <c r="AE1136" s="1" t="str">
        <f>MID(טבלה2[[#This Row],[מספר רכב]],טבלה2[[#This Row],[ספרות בצדדים]]+1,טבלה2[[#This Row],[ספרות באמצע]])</f>
        <v>241</v>
      </c>
      <c r="AF1136" s="1" t="str">
        <f>MID(טבלה2[[#This Row],[מספר רכב]],1,טבלה2[[#This Row],[ספרות בצדדים]])</f>
        <v>48</v>
      </c>
      <c r="AG1136" s="1" t="str">
        <f>CONCATENATE(טבלה2[[#This Row],[חלק שמאלי]],"-",טבלה2[[#This Row],[אמצע]],"-",טבלה2[[#This Row],[חלק ימני]])</f>
        <v>48-241-59</v>
      </c>
      <c r="AH1136">
        <f>IF(טבלה2[[#This Row],[מספר ספרות]]=7,3,2)</f>
        <v>3</v>
      </c>
      <c r="AI1136">
        <f>IF(טבלה2[[#This Row],[מספר ספרות]]=7,2,3)</f>
        <v>2</v>
      </c>
    </row>
    <row r="1137" spans="17:35" x14ac:dyDescent="0.25">
      <c r="Q1137">
        <v>6413465</v>
      </c>
      <c r="R1137">
        <v>588</v>
      </c>
      <c r="S1137" t="s">
        <v>111</v>
      </c>
      <c r="T1137" t="s">
        <v>112</v>
      </c>
      <c r="U1137" t="s">
        <v>113</v>
      </c>
      <c r="V1137">
        <v>15</v>
      </c>
      <c r="W1137">
        <v>2008</v>
      </c>
      <c r="X1137" s="1">
        <f>2025-טבלה2[[#This Row],[שנת יצור]]</f>
        <v>17</v>
      </c>
      <c r="Y1137" s="39">
        <v>45477</v>
      </c>
      <c r="Z1137" s="39">
        <v>45833</v>
      </c>
      <c r="AA1137" t="s">
        <v>119</v>
      </c>
      <c r="AB1137" t="s">
        <v>117</v>
      </c>
      <c r="AC1137" s="1">
        <f>LEN(טבלה2[[#This Row],[מספר רכב]])</f>
        <v>7</v>
      </c>
      <c r="AD1137" s="1" t="str">
        <f>RIGHT(טבלה2[[#This Row],[מספר רכב]],טבלה2[[#This Row],[ספרות בצדדים]])</f>
        <v>65</v>
      </c>
      <c r="AE1137" s="1" t="str">
        <f>MID(טבלה2[[#This Row],[מספר רכב]],טבלה2[[#This Row],[ספרות בצדדים]]+1,טבלה2[[#This Row],[ספרות באמצע]])</f>
        <v>134</v>
      </c>
      <c r="AF1137" s="1" t="str">
        <f>MID(טבלה2[[#This Row],[מספר רכב]],1,טבלה2[[#This Row],[ספרות בצדדים]])</f>
        <v>64</v>
      </c>
      <c r="AG1137" s="1" t="str">
        <f>CONCATENATE(טבלה2[[#This Row],[חלק שמאלי]],"-",טבלה2[[#This Row],[אמצע]],"-",טבלה2[[#This Row],[חלק ימני]])</f>
        <v>64-134-65</v>
      </c>
      <c r="AH1137">
        <f>IF(טבלה2[[#This Row],[מספר ספרות]]=7,3,2)</f>
        <v>3</v>
      </c>
      <c r="AI1137">
        <f>IF(טבלה2[[#This Row],[מספר ספרות]]=7,2,3)</f>
        <v>2</v>
      </c>
    </row>
    <row r="1138" spans="17:35" x14ac:dyDescent="0.25">
      <c r="Q1138">
        <v>2246161</v>
      </c>
      <c r="R1138">
        <v>413</v>
      </c>
      <c r="S1138" t="s">
        <v>123</v>
      </c>
      <c r="T1138" t="s">
        <v>124</v>
      </c>
      <c r="U1138" t="s">
        <v>125</v>
      </c>
      <c r="W1138">
        <v>2007</v>
      </c>
      <c r="X1138" s="1">
        <f>2025-טבלה2[[#This Row],[שנת יצור]]</f>
        <v>18</v>
      </c>
      <c r="Y1138" s="39">
        <v>45762</v>
      </c>
      <c r="Z1138" s="39">
        <v>46150</v>
      </c>
      <c r="AA1138" t="s">
        <v>133</v>
      </c>
      <c r="AB1138" t="s">
        <v>127</v>
      </c>
      <c r="AC1138" s="1">
        <f>LEN(טבלה2[[#This Row],[מספר רכב]])</f>
        <v>7</v>
      </c>
      <c r="AD1138" s="1" t="str">
        <f>RIGHT(טבלה2[[#This Row],[מספר רכב]],טבלה2[[#This Row],[ספרות בצדדים]])</f>
        <v>61</v>
      </c>
      <c r="AE1138" s="1" t="str">
        <f>MID(טבלה2[[#This Row],[מספר רכב]],טבלה2[[#This Row],[ספרות בצדדים]]+1,טבלה2[[#This Row],[ספרות באמצע]])</f>
        <v>461</v>
      </c>
      <c r="AF1138" s="1" t="str">
        <f>MID(טבלה2[[#This Row],[מספר רכב]],1,טבלה2[[#This Row],[ספרות בצדדים]])</f>
        <v>22</v>
      </c>
      <c r="AG1138" s="1" t="str">
        <f>CONCATENATE(טבלה2[[#This Row],[חלק שמאלי]],"-",טבלה2[[#This Row],[אמצע]],"-",טבלה2[[#This Row],[חלק ימני]])</f>
        <v>22-461-61</v>
      </c>
      <c r="AH1138">
        <f>IF(טבלה2[[#This Row],[מספר ספרות]]=7,3,2)</f>
        <v>3</v>
      </c>
      <c r="AI1138">
        <f>IF(טבלה2[[#This Row],[מספר ספרות]]=7,2,3)</f>
        <v>2</v>
      </c>
    </row>
    <row r="1139" spans="17:35" x14ac:dyDescent="0.25">
      <c r="Q1139">
        <v>5611871</v>
      </c>
      <c r="R1139">
        <v>734</v>
      </c>
      <c r="S1139" t="s">
        <v>139</v>
      </c>
      <c r="T1139" t="s">
        <v>207</v>
      </c>
      <c r="U1139" t="s">
        <v>208</v>
      </c>
      <c r="V1139">
        <v>15</v>
      </c>
      <c r="W1139">
        <v>2011</v>
      </c>
      <c r="X1139" s="1">
        <f>2025-טבלה2[[#This Row],[שנת יצור]]</f>
        <v>14</v>
      </c>
      <c r="Y1139" s="39">
        <v>45420</v>
      </c>
      <c r="Z1139" s="39">
        <v>45744</v>
      </c>
      <c r="AA1139" t="s">
        <v>116</v>
      </c>
      <c r="AB1139" t="s">
        <v>141</v>
      </c>
      <c r="AC1139" s="1">
        <f>LEN(טבלה2[[#This Row],[מספר רכב]])</f>
        <v>7</v>
      </c>
      <c r="AD1139" s="1" t="str">
        <f>RIGHT(טבלה2[[#This Row],[מספר רכב]],טבלה2[[#This Row],[ספרות בצדדים]])</f>
        <v>71</v>
      </c>
      <c r="AE1139" s="1" t="str">
        <f>MID(טבלה2[[#This Row],[מספר רכב]],טבלה2[[#This Row],[ספרות בצדדים]]+1,טבלה2[[#This Row],[ספרות באמצע]])</f>
        <v>118</v>
      </c>
      <c r="AF1139" s="1" t="str">
        <f>MID(טבלה2[[#This Row],[מספר רכב]],1,טבלה2[[#This Row],[ספרות בצדדים]])</f>
        <v>56</v>
      </c>
      <c r="AG1139" s="1" t="str">
        <f>CONCATENATE(טבלה2[[#This Row],[חלק שמאלי]],"-",טבלה2[[#This Row],[אמצע]],"-",טבלה2[[#This Row],[חלק ימני]])</f>
        <v>56-118-71</v>
      </c>
      <c r="AH1139">
        <f>IF(טבלה2[[#This Row],[מספר ספרות]]=7,3,2)</f>
        <v>3</v>
      </c>
      <c r="AI1139">
        <f>IF(טבלה2[[#This Row],[מספר ספרות]]=7,2,3)</f>
        <v>2</v>
      </c>
    </row>
    <row r="1140" spans="17:35" x14ac:dyDescent="0.25">
      <c r="Q1140">
        <v>4685161</v>
      </c>
      <c r="R1140">
        <v>734</v>
      </c>
      <c r="S1140" t="s">
        <v>139</v>
      </c>
      <c r="T1140" t="s">
        <v>207</v>
      </c>
      <c r="U1140" t="s">
        <v>208</v>
      </c>
      <c r="W1140">
        <v>2007</v>
      </c>
      <c r="X1140" s="1">
        <f>2025-טבלה2[[#This Row],[שנת יצור]]</f>
        <v>18</v>
      </c>
      <c r="Y1140" s="39">
        <v>45533</v>
      </c>
      <c r="Z1140" s="39">
        <v>45898</v>
      </c>
      <c r="AA1140" t="s">
        <v>122</v>
      </c>
      <c r="AB1140" t="s">
        <v>141</v>
      </c>
      <c r="AC1140" s="1">
        <f>LEN(טבלה2[[#This Row],[מספר רכב]])</f>
        <v>7</v>
      </c>
      <c r="AD1140" s="1" t="str">
        <f>RIGHT(טבלה2[[#This Row],[מספר רכב]],טבלה2[[#This Row],[ספרות בצדדים]])</f>
        <v>61</v>
      </c>
      <c r="AE1140" s="1" t="str">
        <f>MID(טבלה2[[#This Row],[מספר רכב]],טבלה2[[#This Row],[ספרות בצדדים]]+1,טבלה2[[#This Row],[ספרות באמצע]])</f>
        <v>851</v>
      </c>
      <c r="AF1140" s="1" t="str">
        <f>MID(טבלה2[[#This Row],[מספר רכב]],1,טבלה2[[#This Row],[ספרות בצדדים]])</f>
        <v>46</v>
      </c>
      <c r="AG1140" s="1" t="str">
        <f>CONCATENATE(טבלה2[[#This Row],[חלק שמאלי]],"-",טבלה2[[#This Row],[אמצע]],"-",טבלה2[[#This Row],[חלק ימני]])</f>
        <v>46-851-61</v>
      </c>
      <c r="AH1140">
        <f>IF(טבלה2[[#This Row],[מספר ספרות]]=7,3,2)</f>
        <v>3</v>
      </c>
      <c r="AI1140">
        <f>IF(טבלה2[[#This Row],[מספר ספרות]]=7,2,3)</f>
        <v>2</v>
      </c>
    </row>
    <row r="1141" spans="17:35" x14ac:dyDescent="0.25">
      <c r="Q1141">
        <v>1679062</v>
      </c>
      <c r="R1141">
        <v>413</v>
      </c>
      <c r="S1141" t="s">
        <v>123</v>
      </c>
      <c r="T1141" t="s">
        <v>124</v>
      </c>
      <c r="U1141" t="s">
        <v>125</v>
      </c>
      <c r="W1141">
        <v>2007</v>
      </c>
      <c r="X1141" s="1">
        <f>2025-טבלה2[[#This Row],[שנת יצור]]</f>
        <v>18</v>
      </c>
      <c r="Y1141" s="39">
        <v>45591</v>
      </c>
      <c r="Z1141" s="39">
        <v>45960</v>
      </c>
      <c r="AA1141" t="s">
        <v>133</v>
      </c>
      <c r="AB1141" t="s">
        <v>127</v>
      </c>
      <c r="AC1141" s="1">
        <f>LEN(טבלה2[[#This Row],[מספר רכב]])</f>
        <v>7</v>
      </c>
      <c r="AD1141" s="1" t="str">
        <f>RIGHT(טבלה2[[#This Row],[מספר רכב]],טבלה2[[#This Row],[ספרות בצדדים]])</f>
        <v>62</v>
      </c>
      <c r="AE1141" s="1" t="str">
        <f>MID(טבלה2[[#This Row],[מספר רכב]],טבלה2[[#This Row],[ספרות בצדדים]]+1,טבלה2[[#This Row],[ספרות באמצע]])</f>
        <v>790</v>
      </c>
      <c r="AF1141" s="1" t="str">
        <f>MID(טבלה2[[#This Row],[מספר רכב]],1,טבלה2[[#This Row],[ספרות בצדדים]])</f>
        <v>16</v>
      </c>
      <c r="AG1141" s="1" t="str">
        <f>CONCATENATE(טבלה2[[#This Row],[חלק שמאלי]],"-",טבלה2[[#This Row],[אמצע]],"-",טבלה2[[#This Row],[חלק ימני]])</f>
        <v>16-790-62</v>
      </c>
      <c r="AH1141">
        <f>IF(טבלה2[[#This Row],[מספר ספרות]]=7,3,2)</f>
        <v>3</v>
      </c>
      <c r="AI1141">
        <f>IF(טבלה2[[#This Row],[מספר ספרות]]=7,2,3)</f>
        <v>2</v>
      </c>
    </row>
    <row r="1142" spans="17:35" x14ac:dyDescent="0.25">
      <c r="Q1142">
        <v>3685976</v>
      </c>
      <c r="R1142">
        <v>253</v>
      </c>
      <c r="S1142" t="s">
        <v>196</v>
      </c>
      <c r="T1142" t="s">
        <v>197</v>
      </c>
      <c r="U1142" t="s">
        <v>198</v>
      </c>
      <c r="V1142">
        <v>15</v>
      </c>
      <c r="W1142">
        <v>2011</v>
      </c>
      <c r="X1142" s="1">
        <f>2025-טבלה2[[#This Row],[שנת יצור]]</f>
        <v>14</v>
      </c>
      <c r="Y1142" s="39">
        <v>45361</v>
      </c>
      <c r="Z1142" s="39">
        <v>45746</v>
      </c>
      <c r="AA1142" t="s">
        <v>184</v>
      </c>
      <c r="AB1142" t="s">
        <v>200</v>
      </c>
      <c r="AC1142" s="1">
        <f>LEN(טבלה2[[#This Row],[מספר רכב]])</f>
        <v>7</v>
      </c>
      <c r="AD1142" s="1" t="str">
        <f>RIGHT(טבלה2[[#This Row],[מספר רכב]],טבלה2[[#This Row],[ספרות בצדדים]])</f>
        <v>76</v>
      </c>
      <c r="AE1142" s="1" t="str">
        <f>MID(טבלה2[[#This Row],[מספר רכב]],טבלה2[[#This Row],[ספרות בצדדים]]+1,טבלה2[[#This Row],[ספרות באמצע]])</f>
        <v>859</v>
      </c>
      <c r="AF1142" s="1" t="str">
        <f>MID(טבלה2[[#This Row],[מספר רכב]],1,טבלה2[[#This Row],[ספרות בצדדים]])</f>
        <v>36</v>
      </c>
      <c r="AG1142" s="1" t="str">
        <f>CONCATENATE(טבלה2[[#This Row],[חלק שמאלי]],"-",טבלה2[[#This Row],[אמצע]],"-",טבלה2[[#This Row],[חלק ימני]])</f>
        <v>36-859-76</v>
      </c>
      <c r="AH1142">
        <f>IF(טבלה2[[#This Row],[מספר ספרות]]=7,3,2)</f>
        <v>3</v>
      </c>
      <c r="AI1142">
        <f>IF(טבלה2[[#This Row],[מספר ספרות]]=7,2,3)</f>
        <v>2</v>
      </c>
    </row>
    <row r="1143" spans="17:35" x14ac:dyDescent="0.25">
      <c r="Q1143">
        <v>53221003</v>
      </c>
      <c r="R1143">
        <v>19</v>
      </c>
      <c r="S1143" t="s">
        <v>339</v>
      </c>
      <c r="T1143" t="s">
        <v>805</v>
      </c>
      <c r="U1143" t="s">
        <v>806</v>
      </c>
      <c r="V1143">
        <v>14</v>
      </c>
      <c r="W1143">
        <v>2023</v>
      </c>
      <c r="X1143" s="1">
        <f>2025-טבלה2[[#This Row],[שנת יצור]]</f>
        <v>2</v>
      </c>
      <c r="Y1143" s="39">
        <v>45085</v>
      </c>
      <c r="Z1143" s="39">
        <v>45814</v>
      </c>
      <c r="AA1143" t="s">
        <v>119</v>
      </c>
      <c r="AB1143" t="s">
        <v>807</v>
      </c>
      <c r="AC1143" s="1">
        <f>LEN(טבלה2[[#This Row],[מספר רכב]])</f>
        <v>8</v>
      </c>
      <c r="AD1143" s="1" t="str">
        <f>RIGHT(טבלה2[[#This Row],[מספר רכב]],טבלה2[[#This Row],[ספרות בצדדים]])</f>
        <v>003</v>
      </c>
      <c r="AE1143" s="1" t="str">
        <f>MID(טבלה2[[#This Row],[מספר רכב]],טבלה2[[#This Row],[ספרות בצדדים]]+1,טבלה2[[#This Row],[ספרות באמצע]])</f>
        <v>21</v>
      </c>
      <c r="AF1143" s="1" t="str">
        <f>MID(טבלה2[[#This Row],[מספר רכב]],1,טבלה2[[#This Row],[ספרות בצדדים]])</f>
        <v>532</v>
      </c>
      <c r="AG1143" s="1" t="str">
        <f>CONCATENATE(טבלה2[[#This Row],[חלק שמאלי]],"-",טבלה2[[#This Row],[אמצע]],"-",טבלה2[[#This Row],[חלק ימני]])</f>
        <v>532-21-003</v>
      </c>
      <c r="AH1143">
        <f>IF(טבלה2[[#This Row],[מספר ספרות]]=7,3,2)</f>
        <v>2</v>
      </c>
      <c r="AI1143">
        <f>IF(טבלה2[[#This Row],[מספר ספרות]]=7,2,3)</f>
        <v>3</v>
      </c>
    </row>
    <row r="1144" spans="17:35" x14ac:dyDescent="0.25">
      <c r="Q1144">
        <v>3377614</v>
      </c>
      <c r="R1144">
        <v>734</v>
      </c>
      <c r="S1144" t="s">
        <v>139</v>
      </c>
      <c r="T1144" t="s">
        <v>207</v>
      </c>
      <c r="U1144" t="s">
        <v>208</v>
      </c>
      <c r="W1144">
        <v>2006</v>
      </c>
      <c r="X1144" s="1">
        <f>2025-טבלה2[[#This Row],[שנת יצור]]</f>
        <v>19</v>
      </c>
      <c r="Y1144" s="39">
        <v>45460</v>
      </c>
      <c r="Z1144" s="39">
        <v>45835</v>
      </c>
      <c r="AA1144" t="s">
        <v>119</v>
      </c>
      <c r="AB1144" t="s">
        <v>141</v>
      </c>
      <c r="AC1144" s="1">
        <f>LEN(טבלה2[[#This Row],[מספר רכב]])</f>
        <v>7</v>
      </c>
      <c r="AD1144" s="1" t="str">
        <f>RIGHT(טבלה2[[#This Row],[מספר רכב]],טבלה2[[#This Row],[ספרות בצדדים]])</f>
        <v>14</v>
      </c>
      <c r="AE1144" s="1" t="str">
        <f>MID(טבלה2[[#This Row],[מספר רכב]],טבלה2[[#This Row],[ספרות בצדדים]]+1,טבלה2[[#This Row],[ספרות באמצע]])</f>
        <v>776</v>
      </c>
      <c r="AF1144" s="1" t="str">
        <f>MID(טבלה2[[#This Row],[מספר רכב]],1,טבלה2[[#This Row],[ספרות בצדדים]])</f>
        <v>33</v>
      </c>
      <c r="AG1144" s="1" t="str">
        <f>CONCATENATE(טבלה2[[#This Row],[חלק שמאלי]],"-",טבלה2[[#This Row],[אמצע]],"-",טבלה2[[#This Row],[חלק ימני]])</f>
        <v>33-776-14</v>
      </c>
      <c r="AH1144">
        <f>IF(טבלה2[[#This Row],[מספר ספרות]]=7,3,2)</f>
        <v>3</v>
      </c>
      <c r="AI1144">
        <f>IF(טבלה2[[#This Row],[מספר ספרות]]=7,2,3)</f>
        <v>2</v>
      </c>
    </row>
    <row r="1145" spans="17:35" x14ac:dyDescent="0.25">
      <c r="Q1145">
        <v>2916651</v>
      </c>
      <c r="R1145">
        <v>839</v>
      </c>
      <c r="S1145" t="s">
        <v>244</v>
      </c>
      <c r="T1145" t="s">
        <v>245</v>
      </c>
      <c r="U1145" t="s">
        <v>125</v>
      </c>
      <c r="W1145">
        <v>2003</v>
      </c>
      <c r="X1145" s="1">
        <f>2025-טבלה2[[#This Row],[שנת יצור]]</f>
        <v>22</v>
      </c>
      <c r="Y1145" s="39">
        <v>45653</v>
      </c>
      <c r="Z1145" s="39">
        <v>45797</v>
      </c>
      <c r="AA1145" t="s">
        <v>133</v>
      </c>
      <c r="AB1145" t="s">
        <v>127</v>
      </c>
      <c r="AC1145" s="1">
        <f>LEN(טבלה2[[#This Row],[מספר רכב]])</f>
        <v>7</v>
      </c>
      <c r="AD1145" s="1" t="str">
        <f>RIGHT(טבלה2[[#This Row],[מספר רכב]],טבלה2[[#This Row],[ספרות בצדדים]])</f>
        <v>51</v>
      </c>
      <c r="AE1145" s="1" t="str">
        <f>MID(טבלה2[[#This Row],[מספר רכב]],טבלה2[[#This Row],[ספרות בצדדים]]+1,טבלה2[[#This Row],[ספרות באמצע]])</f>
        <v>166</v>
      </c>
      <c r="AF1145" s="1" t="str">
        <f>MID(טבלה2[[#This Row],[מספר רכב]],1,טבלה2[[#This Row],[ספרות בצדדים]])</f>
        <v>29</v>
      </c>
      <c r="AG1145" s="1" t="str">
        <f>CONCATENATE(טבלה2[[#This Row],[חלק שמאלי]],"-",טבלה2[[#This Row],[אמצע]],"-",טבלה2[[#This Row],[חלק ימני]])</f>
        <v>29-166-51</v>
      </c>
      <c r="AH1145">
        <f>IF(טבלה2[[#This Row],[מספר ספרות]]=7,3,2)</f>
        <v>3</v>
      </c>
      <c r="AI1145">
        <f>IF(טבלה2[[#This Row],[מספר ספרות]]=7,2,3)</f>
        <v>2</v>
      </c>
    </row>
    <row r="1146" spans="17:35" x14ac:dyDescent="0.25">
      <c r="Q1146">
        <v>2570366</v>
      </c>
      <c r="R1146">
        <v>481</v>
      </c>
      <c r="S1146" t="s">
        <v>165</v>
      </c>
      <c r="T1146" t="s">
        <v>166</v>
      </c>
      <c r="U1146" t="s">
        <v>167</v>
      </c>
      <c r="V1146">
        <v>15</v>
      </c>
      <c r="W1146">
        <v>2008</v>
      </c>
      <c r="X1146" s="1">
        <f>2025-טבלה2[[#This Row],[שנת יצור]]</f>
        <v>17</v>
      </c>
      <c r="Y1146" s="39">
        <v>45456</v>
      </c>
      <c r="Z1146" s="39">
        <v>45746</v>
      </c>
      <c r="AA1146" t="s">
        <v>116</v>
      </c>
      <c r="AB1146" t="s">
        <v>168</v>
      </c>
      <c r="AC1146" s="1">
        <f>LEN(טבלה2[[#This Row],[מספר רכב]])</f>
        <v>7</v>
      </c>
      <c r="AD1146" s="1" t="str">
        <f>RIGHT(טבלה2[[#This Row],[מספר רכב]],טבלה2[[#This Row],[ספרות בצדדים]])</f>
        <v>66</v>
      </c>
      <c r="AE1146" s="1" t="str">
        <f>MID(טבלה2[[#This Row],[מספר רכב]],טבלה2[[#This Row],[ספרות בצדדים]]+1,טבלה2[[#This Row],[ספרות באמצע]])</f>
        <v>703</v>
      </c>
      <c r="AF1146" s="1" t="str">
        <f>MID(טבלה2[[#This Row],[מספר רכב]],1,טבלה2[[#This Row],[ספרות בצדדים]])</f>
        <v>25</v>
      </c>
      <c r="AG1146" s="1" t="str">
        <f>CONCATENATE(טבלה2[[#This Row],[חלק שמאלי]],"-",טבלה2[[#This Row],[אמצע]],"-",טבלה2[[#This Row],[חלק ימני]])</f>
        <v>25-703-66</v>
      </c>
      <c r="AH1146">
        <f>IF(טבלה2[[#This Row],[מספר ספרות]]=7,3,2)</f>
        <v>3</v>
      </c>
      <c r="AI1146">
        <f>IF(טבלה2[[#This Row],[מספר ספרות]]=7,2,3)</f>
        <v>2</v>
      </c>
    </row>
    <row r="1147" spans="17:35" x14ac:dyDescent="0.25">
      <c r="Q1147">
        <v>7009776</v>
      </c>
      <c r="R1147">
        <v>778</v>
      </c>
      <c r="S1147" t="s">
        <v>353</v>
      </c>
      <c r="T1147" t="s">
        <v>808</v>
      </c>
      <c r="U1147" t="s">
        <v>401</v>
      </c>
      <c r="V1147">
        <v>14</v>
      </c>
      <c r="W1147">
        <v>2012</v>
      </c>
      <c r="X1147" s="1">
        <f>2025-טבלה2[[#This Row],[שנת יצור]]</f>
        <v>13</v>
      </c>
      <c r="Y1147" s="39">
        <v>45385</v>
      </c>
      <c r="Z1147" s="39">
        <v>45747</v>
      </c>
      <c r="AA1147" t="s">
        <v>133</v>
      </c>
      <c r="AB1147" t="s">
        <v>809</v>
      </c>
      <c r="AC1147" s="1">
        <f>LEN(טבלה2[[#This Row],[מספר רכב]])</f>
        <v>7</v>
      </c>
      <c r="AD1147" s="1" t="str">
        <f>RIGHT(טבלה2[[#This Row],[מספר רכב]],טבלה2[[#This Row],[ספרות בצדדים]])</f>
        <v>76</v>
      </c>
      <c r="AE1147" s="1" t="str">
        <f>MID(טבלה2[[#This Row],[מספר רכב]],טבלה2[[#This Row],[ספרות בצדדים]]+1,טבלה2[[#This Row],[ספרות באמצע]])</f>
        <v>097</v>
      </c>
      <c r="AF1147" s="1" t="str">
        <f>MID(טבלה2[[#This Row],[מספר רכב]],1,טבלה2[[#This Row],[ספרות בצדדים]])</f>
        <v>70</v>
      </c>
      <c r="AG1147" s="1" t="str">
        <f>CONCATENATE(טבלה2[[#This Row],[חלק שמאלי]],"-",טבלה2[[#This Row],[אמצע]],"-",טבלה2[[#This Row],[חלק ימני]])</f>
        <v>70-097-76</v>
      </c>
      <c r="AH1147">
        <f>IF(טבלה2[[#This Row],[מספר ספרות]]=7,3,2)</f>
        <v>3</v>
      </c>
      <c r="AI1147">
        <f>IF(טבלה2[[#This Row],[מספר ספרות]]=7,2,3)</f>
        <v>2</v>
      </c>
    </row>
    <row r="1148" spans="17:35" x14ac:dyDescent="0.25">
      <c r="Q1148">
        <v>3503473</v>
      </c>
      <c r="R1148">
        <v>683</v>
      </c>
      <c r="S1148" t="s">
        <v>192</v>
      </c>
      <c r="T1148" t="s">
        <v>193</v>
      </c>
      <c r="U1148" t="s">
        <v>810</v>
      </c>
      <c r="V1148">
        <v>15</v>
      </c>
      <c r="W1148">
        <v>2010</v>
      </c>
      <c r="X1148" s="1">
        <f>2025-טבלה2[[#This Row],[שנת יצור]]</f>
        <v>15</v>
      </c>
      <c r="Y1148" s="39">
        <v>45463</v>
      </c>
      <c r="Z1148" s="39">
        <v>45829</v>
      </c>
      <c r="AA1148" t="s">
        <v>119</v>
      </c>
      <c r="AB1148" t="s">
        <v>195</v>
      </c>
      <c r="AC1148" s="1">
        <f>LEN(טבלה2[[#This Row],[מספר רכב]])</f>
        <v>7</v>
      </c>
      <c r="AD1148" s="1" t="str">
        <f>RIGHT(טבלה2[[#This Row],[מספר רכב]],טבלה2[[#This Row],[ספרות בצדדים]])</f>
        <v>73</v>
      </c>
      <c r="AE1148" s="1" t="str">
        <f>MID(טבלה2[[#This Row],[מספר רכב]],טבלה2[[#This Row],[ספרות בצדדים]]+1,טבלה2[[#This Row],[ספרות באמצע]])</f>
        <v>034</v>
      </c>
      <c r="AF1148" s="1" t="str">
        <f>MID(טבלה2[[#This Row],[מספר רכב]],1,טבלה2[[#This Row],[ספרות בצדדים]])</f>
        <v>35</v>
      </c>
      <c r="AG1148" s="1" t="str">
        <f>CONCATENATE(טבלה2[[#This Row],[חלק שמאלי]],"-",טבלה2[[#This Row],[אמצע]],"-",טבלה2[[#This Row],[חלק ימני]])</f>
        <v>35-034-73</v>
      </c>
      <c r="AH1148">
        <f>IF(טבלה2[[#This Row],[מספר ספרות]]=7,3,2)</f>
        <v>3</v>
      </c>
      <c r="AI1148">
        <f>IF(טבלה2[[#This Row],[מספר ספרות]]=7,2,3)</f>
        <v>2</v>
      </c>
    </row>
    <row r="1149" spans="17:35" x14ac:dyDescent="0.25">
      <c r="Q1149">
        <v>1865359</v>
      </c>
      <c r="R1149">
        <v>588</v>
      </c>
      <c r="S1149" t="s">
        <v>111</v>
      </c>
      <c r="T1149" t="s">
        <v>112</v>
      </c>
      <c r="U1149" t="s">
        <v>113</v>
      </c>
      <c r="W1149">
        <v>2005</v>
      </c>
      <c r="X1149" s="1">
        <f>2025-טבלה2[[#This Row],[שנת יצור]]</f>
        <v>20</v>
      </c>
      <c r="Y1149" s="39">
        <v>45316</v>
      </c>
      <c r="Z1149" s="39">
        <v>45590</v>
      </c>
      <c r="AA1149" t="s">
        <v>116</v>
      </c>
      <c r="AB1149" t="s">
        <v>115</v>
      </c>
      <c r="AC1149" s="1">
        <f>LEN(טבלה2[[#This Row],[מספר רכב]])</f>
        <v>7</v>
      </c>
      <c r="AD1149" s="1" t="str">
        <f>RIGHT(טבלה2[[#This Row],[מספר רכב]],טבלה2[[#This Row],[ספרות בצדדים]])</f>
        <v>59</v>
      </c>
      <c r="AE1149" s="1" t="str">
        <f>MID(טבלה2[[#This Row],[מספר רכב]],טבלה2[[#This Row],[ספרות בצדדים]]+1,טבלה2[[#This Row],[ספרות באמצע]])</f>
        <v>653</v>
      </c>
      <c r="AF1149" s="1" t="str">
        <f>MID(טבלה2[[#This Row],[מספר רכב]],1,טבלה2[[#This Row],[ספרות בצדדים]])</f>
        <v>18</v>
      </c>
      <c r="AG1149" s="1" t="str">
        <f>CONCATENATE(טבלה2[[#This Row],[חלק שמאלי]],"-",טבלה2[[#This Row],[אמצע]],"-",טבלה2[[#This Row],[חלק ימני]])</f>
        <v>18-653-59</v>
      </c>
      <c r="AH1149">
        <f>IF(טבלה2[[#This Row],[מספר ספרות]]=7,3,2)</f>
        <v>3</v>
      </c>
      <c r="AI1149">
        <f>IF(טבלה2[[#This Row],[מספר ספרות]]=7,2,3)</f>
        <v>2</v>
      </c>
    </row>
    <row r="1150" spans="17:35" x14ac:dyDescent="0.25">
      <c r="Q1150">
        <v>11671003</v>
      </c>
      <c r="R1150">
        <v>502</v>
      </c>
      <c r="S1150" t="s">
        <v>334</v>
      </c>
      <c r="T1150" t="s">
        <v>335</v>
      </c>
      <c r="U1150" t="s">
        <v>198</v>
      </c>
      <c r="V1150">
        <v>15</v>
      </c>
      <c r="W1150">
        <v>2022</v>
      </c>
      <c r="X1150" s="1">
        <f>2025-טבלה2[[#This Row],[שנת יצור]]</f>
        <v>3</v>
      </c>
      <c r="Y1150" s="39">
        <v>45477</v>
      </c>
      <c r="Z1150" s="39">
        <v>45848</v>
      </c>
      <c r="AA1150" t="s">
        <v>119</v>
      </c>
      <c r="AB1150" t="s">
        <v>230</v>
      </c>
      <c r="AC1150" s="1">
        <f>LEN(טבלה2[[#This Row],[מספר רכב]])</f>
        <v>8</v>
      </c>
      <c r="AD1150" s="1" t="str">
        <f>RIGHT(טבלה2[[#This Row],[מספר רכב]],טבלה2[[#This Row],[ספרות בצדדים]])</f>
        <v>003</v>
      </c>
      <c r="AE1150" s="1" t="str">
        <f>MID(טבלה2[[#This Row],[מספר רכב]],טבלה2[[#This Row],[ספרות בצדדים]]+1,טבלה2[[#This Row],[ספרות באמצע]])</f>
        <v>71</v>
      </c>
      <c r="AF1150" s="1" t="str">
        <f>MID(טבלה2[[#This Row],[מספר רכב]],1,טבלה2[[#This Row],[ספרות בצדדים]])</f>
        <v>116</v>
      </c>
      <c r="AG1150" s="1" t="str">
        <f>CONCATENATE(טבלה2[[#This Row],[חלק שמאלי]],"-",טבלה2[[#This Row],[אמצע]],"-",טבלה2[[#This Row],[חלק ימני]])</f>
        <v>116-71-003</v>
      </c>
      <c r="AH1150">
        <f>IF(טבלה2[[#This Row],[מספר ספרות]]=7,3,2)</f>
        <v>2</v>
      </c>
      <c r="AI1150">
        <f>IF(טבלה2[[#This Row],[מספר ספרות]]=7,2,3)</f>
        <v>3</v>
      </c>
    </row>
    <row r="1151" spans="17:35" x14ac:dyDescent="0.25">
      <c r="Q1151">
        <v>7924163</v>
      </c>
      <c r="R1151">
        <v>413</v>
      </c>
      <c r="S1151" t="s">
        <v>123</v>
      </c>
      <c r="T1151" t="s">
        <v>159</v>
      </c>
      <c r="U1151" t="s">
        <v>158</v>
      </c>
      <c r="V1151">
        <v>15</v>
      </c>
      <c r="W1151">
        <v>2008</v>
      </c>
      <c r="X1151" s="1">
        <f>2025-טבלה2[[#This Row],[שנת יצור]]</f>
        <v>17</v>
      </c>
      <c r="Y1151" s="39">
        <v>45162</v>
      </c>
      <c r="Z1151" s="39">
        <v>45518</v>
      </c>
      <c r="AA1151" t="s">
        <v>126</v>
      </c>
      <c r="AB1151" t="s">
        <v>127</v>
      </c>
      <c r="AC1151" s="1">
        <f>LEN(טבלה2[[#This Row],[מספר רכב]])</f>
        <v>7</v>
      </c>
      <c r="AD1151" s="1" t="str">
        <f>RIGHT(טבלה2[[#This Row],[מספר רכב]],טבלה2[[#This Row],[ספרות בצדדים]])</f>
        <v>63</v>
      </c>
      <c r="AE1151" s="1" t="str">
        <f>MID(טבלה2[[#This Row],[מספר רכב]],טבלה2[[#This Row],[ספרות בצדדים]]+1,טבלה2[[#This Row],[ספרות באמצע]])</f>
        <v>241</v>
      </c>
      <c r="AF1151" s="1" t="str">
        <f>MID(טבלה2[[#This Row],[מספר רכב]],1,טבלה2[[#This Row],[ספרות בצדדים]])</f>
        <v>79</v>
      </c>
      <c r="AG1151" s="1" t="str">
        <f>CONCATENATE(טבלה2[[#This Row],[חלק שמאלי]],"-",טבלה2[[#This Row],[אמצע]],"-",טבלה2[[#This Row],[חלק ימני]])</f>
        <v>79-241-63</v>
      </c>
      <c r="AH1151">
        <f>IF(טבלה2[[#This Row],[מספר ספרות]]=7,3,2)</f>
        <v>3</v>
      </c>
      <c r="AI1151">
        <f>IF(טבלה2[[#This Row],[מספר ספרות]]=7,2,3)</f>
        <v>2</v>
      </c>
    </row>
    <row r="1152" spans="17:35" x14ac:dyDescent="0.25">
      <c r="Q1152">
        <v>2967251</v>
      </c>
      <c r="R1152">
        <v>839</v>
      </c>
      <c r="S1152" t="s">
        <v>244</v>
      </c>
      <c r="T1152" t="s">
        <v>245</v>
      </c>
      <c r="U1152" t="s">
        <v>125</v>
      </c>
      <c r="W1152">
        <v>2004</v>
      </c>
      <c r="X1152" s="1">
        <f>2025-טבלה2[[#This Row],[שנת יצור]]</f>
        <v>21</v>
      </c>
      <c r="Y1152" s="39">
        <v>45803</v>
      </c>
      <c r="Z1152" s="39">
        <v>45991</v>
      </c>
      <c r="AA1152" t="s">
        <v>727</v>
      </c>
      <c r="AB1152" t="s">
        <v>127</v>
      </c>
      <c r="AC1152" s="1">
        <f>LEN(טבלה2[[#This Row],[מספר רכב]])</f>
        <v>7</v>
      </c>
      <c r="AD1152" s="1" t="str">
        <f>RIGHT(טבלה2[[#This Row],[מספר רכב]],טבלה2[[#This Row],[ספרות בצדדים]])</f>
        <v>51</v>
      </c>
      <c r="AE1152" s="1" t="str">
        <f>MID(טבלה2[[#This Row],[מספר רכב]],טבלה2[[#This Row],[ספרות בצדדים]]+1,טבלה2[[#This Row],[ספרות באמצע]])</f>
        <v>672</v>
      </c>
      <c r="AF1152" s="1" t="str">
        <f>MID(טבלה2[[#This Row],[מספר רכב]],1,טבלה2[[#This Row],[ספרות בצדדים]])</f>
        <v>29</v>
      </c>
      <c r="AG1152" s="1" t="str">
        <f>CONCATENATE(טבלה2[[#This Row],[חלק שמאלי]],"-",טבלה2[[#This Row],[אמצע]],"-",טבלה2[[#This Row],[חלק ימני]])</f>
        <v>29-672-51</v>
      </c>
      <c r="AH1152">
        <f>IF(טבלה2[[#This Row],[מספר ספרות]]=7,3,2)</f>
        <v>3</v>
      </c>
      <c r="AI1152">
        <f>IF(טבלה2[[#This Row],[מספר ספרות]]=7,2,3)</f>
        <v>2</v>
      </c>
    </row>
    <row r="1153" spans="17:35" x14ac:dyDescent="0.25">
      <c r="Q1153">
        <v>1152810</v>
      </c>
      <c r="R1153">
        <v>413</v>
      </c>
      <c r="S1153" t="s">
        <v>123</v>
      </c>
      <c r="T1153" t="s">
        <v>138</v>
      </c>
      <c r="U1153" t="s">
        <v>125</v>
      </c>
      <c r="W1153">
        <v>2001</v>
      </c>
      <c r="X1153" s="1">
        <f>2025-טבלה2[[#This Row],[שנת יצור]]</f>
        <v>24</v>
      </c>
      <c r="Y1153" s="39">
        <v>45323</v>
      </c>
      <c r="Z1153" s="39">
        <v>45502</v>
      </c>
      <c r="AA1153" t="s">
        <v>116</v>
      </c>
      <c r="AB1153" t="s">
        <v>127</v>
      </c>
      <c r="AC1153" s="1">
        <f>LEN(טבלה2[[#This Row],[מספר רכב]])</f>
        <v>7</v>
      </c>
      <c r="AD1153" s="1" t="str">
        <f>RIGHT(טבלה2[[#This Row],[מספר רכב]],טבלה2[[#This Row],[ספרות בצדדים]])</f>
        <v>10</v>
      </c>
      <c r="AE1153" s="1" t="str">
        <f>MID(טבלה2[[#This Row],[מספר רכב]],טבלה2[[#This Row],[ספרות בצדדים]]+1,טבלה2[[#This Row],[ספרות באמצע]])</f>
        <v>528</v>
      </c>
      <c r="AF1153" s="1" t="str">
        <f>MID(טבלה2[[#This Row],[מספר רכב]],1,טבלה2[[#This Row],[ספרות בצדדים]])</f>
        <v>11</v>
      </c>
      <c r="AG1153" s="1" t="str">
        <f>CONCATENATE(טבלה2[[#This Row],[חלק שמאלי]],"-",טבלה2[[#This Row],[אמצע]],"-",טבלה2[[#This Row],[חלק ימני]])</f>
        <v>11-528-10</v>
      </c>
      <c r="AH1153">
        <f>IF(טבלה2[[#This Row],[מספר ספרות]]=7,3,2)</f>
        <v>3</v>
      </c>
      <c r="AI1153">
        <f>IF(טבלה2[[#This Row],[מספר ספרות]]=7,2,3)</f>
        <v>2</v>
      </c>
    </row>
    <row r="1154" spans="17:35" x14ac:dyDescent="0.25">
      <c r="Q1154">
        <v>7522063</v>
      </c>
      <c r="R1154">
        <v>413</v>
      </c>
      <c r="S1154" t="s">
        <v>123</v>
      </c>
      <c r="T1154" t="s">
        <v>159</v>
      </c>
      <c r="U1154" t="s">
        <v>158</v>
      </c>
      <c r="V1154">
        <v>15</v>
      </c>
      <c r="W1154">
        <v>2008</v>
      </c>
      <c r="X1154" s="1">
        <f>2025-טבלה2[[#This Row],[שנת יצור]]</f>
        <v>17</v>
      </c>
      <c r="Y1154" s="39">
        <v>45480</v>
      </c>
      <c r="Z1154" s="39">
        <v>45835</v>
      </c>
      <c r="AA1154" t="s">
        <v>119</v>
      </c>
      <c r="AB1154" t="s">
        <v>127</v>
      </c>
      <c r="AC1154" s="1">
        <f>LEN(טבלה2[[#This Row],[מספר רכב]])</f>
        <v>7</v>
      </c>
      <c r="AD1154" s="1" t="str">
        <f>RIGHT(טבלה2[[#This Row],[מספר רכב]],טבלה2[[#This Row],[ספרות בצדדים]])</f>
        <v>63</v>
      </c>
      <c r="AE1154" s="1" t="str">
        <f>MID(טבלה2[[#This Row],[מספר רכב]],טבלה2[[#This Row],[ספרות בצדדים]]+1,טבלה2[[#This Row],[ספרות באמצע]])</f>
        <v>220</v>
      </c>
      <c r="AF1154" s="1" t="str">
        <f>MID(טבלה2[[#This Row],[מספר רכב]],1,טבלה2[[#This Row],[ספרות בצדדים]])</f>
        <v>75</v>
      </c>
      <c r="AG1154" s="1" t="str">
        <f>CONCATENATE(טבלה2[[#This Row],[חלק שמאלי]],"-",טבלה2[[#This Row],[אמצע]],"-",טבלה2[[#This Row],[חלק ימני]])</f>
        <v>75-220-63</v>
      </c>
      <c r="AH1154">
        <f>IF(טבלה2[[#This Row],[מספר ספרות]]=7,3,2)</f>
        <v>3</v>
      </c>
      <c r="AI1154">
        <f>IF(טבלה2[[#This Row],[מספר ספרות]]=7,2,3)</f>
        <v>2</v>
      </c>
    </row>
    <row r="1155" spans="17:35" x14ac:dyDescent="0.25">
      <c r="Q1155">
        <v>8484960</v>
      </c>
      <c r="R1155">
        <v>869</v>
      </c>
      <c r="S1155" t="s">
        <v>269</v>
      </c>
      <c r="T1155" t="s">
        <v>811</v>
      </c>
      <c r="U1155" t="s">
        <v>812</v>
      </c>
      <c r="W1155">
        <v>2007</v>
      </c>
      <c r="X1155" s="1">
        <f>2025-טבלה2[[#This Row],[שנת יצור]]</f>
        <v>18</v>
      </c>
      <c r="Y1155" s="39">
        <v>45271</v>
      </c>
      <c r="Z1155" s="39">
        <v>45644</v>
      </c>
      <c r="AA1155" t="s">
        <v>116</v>
      </c>
      <c r="AB1155" t="s">
        <v>813</v>
      </c>
      <c r="AC1155" s="1">
        <f>LEN(טבלה2[[#This Row],[מספר רכב]])</f>
        <v>7</v>
      </c>
      <c r="AD1155" s="1" t="str">
        <f>RIGHT(טבלה2[[#This Row],[מספר רכב]],טבלה2[[#This Row],[ספרות בצדדים]])</f>
        <v>60</v>
      </c>
      <c r="AE1155" s="1" t="str">
        <f>MID(טבלה2[[#This Row],[מספר רכב]],טבלה2[[#This Row],[ספרות בצדדים]]+1,טבלה2[[#This Row],[ספרות באמצע]])</f>
        <v>849</v>
      </c>
      <c r="AF1155" s="1" t="str">
        <f>MID(טבלה2[[#This Row],[מספר רכב]],1,טבלה2[[#This Row],[ספרות בצדדים]])</f>
        <v>84</v>
      </c>
      <c r="AG1155" s="1" t="str">
        <f>CONCATENATE(טבלה2[[#This Row],[חלק שמאלי]],"-",טבלה2[[#This Row],[אמצע]],"-",טבלה2[[#This Row],[חלק ימני]])</f>
        <v>84-849-60</v>
      </c>
      <c r="AH1155">
        <f>IF(טבלה2[[#This Row],[מספר ספרות]]=7,3,2)</f>
        <v>3</v>
      </c>
      <c r="AI1155">
        <f>IF(טבלה2[[#This Row],[מספר ספרות]]=7,2,3)</f>
        <v>2</v>
      </c>
    </row>
    <row r="1156" spans="17:35" x14ac:dyDescent="0.25">
      <c r="Q1156">
        <v>5214252</v>
      </c>
      <c r="R1156">
        <v>839</v>
      </c>
      <c r="S1156" t="s">
        <v>244</v>
      </c>
      <c r="T1156" t="s">
        <v>814</v>
      </c>
      <c r="U1156" t="s">
        <v>125</v>
      </c>
      <c r="V1156">
        <v>15</v>
      </c>
      <c r="W1156">
        <v>2013</v>
      </c>
      <c r="X1156" s="1">
        <f>2025-טבלה2[[#This Row],[שנת יצור]]</f>
        <v>12</v>
      </c>
      <c r="Y1156" s="39">
        <v>45473</v>
      </c>
      <c r="Z1156" s="39">
        <v>45817</v>
      </c>
      <c r="AA1156" t="s">
        <v>119</v>
      </c>
      <c r="AB1156" t="s">
        <v>815</v>
      </c>
      <c r="AC1156" s="1">
        <f>LEN(טבלה2[[#This Row],[מספר רכב]])</f>
        <v>7</v>
      </c>
      <c r="AD1156" s="1" t="str">
        <f>RIGHT(טבלה2[[#This Row],[מספר רכב]],טבלה2[[#This Row],[ספרות בצדדים]])</f>
        <v>52</v>
      </c>
      <c r="AE1156" s="1" t="str">
        <f>MID(טבלה2[[#This Row],[מספר רכב]],טבלה2[[#This Row],[ספרות בצדדים]]+1,טבלה2[[#This Row],[ספרות באמצע]])</f>
        <v>142</v>
      </c>
      <c r="AF1156" s="1" t="str">
        <f>MID(טבלה2[[#This Row],[מספר רכב]],1,טבלה2[[#This Row],[ספרות בצדדים]])</f>
        <v>52</v>
      </c>
      <c r="AG1156" s="1" t="str">
        <f>CONCATENATE(טבלה2[[#This Row],[חלק שמאלי]],"-",טבלה2[[#This Row],[אמצע]],"-",טבלה2[[#This Row],[חלק ימני]])</f>
        <v>52-142-52</v>
      </c>
      <c r="AH1156">
        <f>IF(טבלה2[[#This Row],[מספר ספרות]]=7,3,2)</f>
        <v>3</v>
      </c>
      <c r="AI1156">
        <f>IF(טבלה2[[#This Row],[מספר ספרות]]=7,2,3)</f>
        <v>2</v>
      </c>
    </row>
    <row r="1157" spans="17:35" x14ac:dyDescent="0.25">
      <c r="Q1157">
        <v>9261250</v>
      </c>
      <c r="R1157">
        <v>588</v>
      </c>
      <c r="S1157" t="s">
        <v>111</v>
      </c>
      <c r="T1157" t="s">
        <v>135</v>
      </c>
      <c r="U1157" t="s">
        <v>136</v>
      </c>
      <c r="W1157">
        <v>2003</v>
      </c>
      <c r="X1157" s="1">
        <f>2025-טבלה2[[#This Row],[שנת יצור]]</f>
        <v>22</v>
      </c>
      <c r="Y1157" s="39">
        <v>45803</v>
      </c>
      <c r="Z1157" s="39">
        <v>45988</v>
      </c>
      <c r="AA1157" t="s">
        <v>119</v>
      </c>
      <c r="AB1157" t="s">
        <v>137</v>
      </c>
      <c r="AC1157" s="1">
        <f>LEN(טבלה2[[#This Row],[מספר רכב]])</f>
        <v>7</v>
      </c>
      <c r="AD1157" s="1" t="str">
        <f>RIGHT(טבלה2[[#This Row],[מספר רכב]],טבלה2[[#This Row],[ספרות בצדדים]])</f>
        <v>50</v>
      </c>
      <c r="AE1157" s="1" t="str">
        <f>MID(טבלה2[[#This Row],[מספר רכב]],טבלה2[[#This Row],[ספרות בצדדים]]+1,טבלה2[[#This Row],[ספרות באמצע]])</f>
        <v>612</v>
      </c>
      <c r="AF1157" s="1" t="str">
        <f>MID(טבלה2[[#This Row],[מספר רכב]],1,טבלה2[[#This Row],[ספרות בצדדים]])</f>
        <v>92</v>
      </c>
      <c r="AG1157" s="1" t="str">
        <f>CONCATENATE(טבלה2[[#This Row],[חלק שמאלי]],"-",טבלה2[[#This Row],[אמצע]],"-",טבלה2[[#This Row],[חלק ימני]])</f>
        <v>92-612-50</v>
      </c>
      <c r="AH1157">
        <f>IF(טבלה2[[#This Row],[מספר ספרות]]=7,3,2)</f>
        <v>3</v>
      </c>
      <c r="AI1157">
        <f>IF(טבלה2[[#This Row],[מספר ספרות]]=7,2,3)</f>
        <v>2</v>
      </c>
    </row>
    <row r="1158" spans="17:35" x14ac:dyDescent="0.25">
      <c r="Q1158">
        <v>3626175</v>
      </c>
      <c r="R1158">
        <v>961</v>
      </c>
      <c r="S1158" t="s">
        <v>213</v>
      </c>
      <c r="T1158" t="s">
        <v>816</v>
      </c>
      <c r="U1158" t="s">
        <v>817</v>
      </c>
      <c r="V1158">
        <v>15</v>
      </c>
      <c r="W1158">
        <v>2012</v>
      </c>
      <c r="X1158" s="1">
        <f>2025-טבלה2[[#This Row],[שנת יצור]]</f>
        <v>13</v>
      </c>
      <c r="Y1158" s="39">
        <v>45470</v>
      </c>
      <c r="Z1158" s="39">
        <v>45821</v>
      </c>
      <c r="AA1158" t="s">
        <v>233</v>
      </c>
      <c r="AB1158" t="s">
        <v>323</v>
      </c>
      <c r="AC1158" s="1">
        <f>LEN(טבלה2[[#This Row],[מספר רכב]])</f>
        <v>7</v>
      </c>
      <c r="AD1158" s="1" t="str">
        <f>RIGHT(טבלה2[[#This Row],[מספר רכב]],טבלה2[[#This Row],[ספרות בצדדים]])</f>
        <v>75</v>
      </c>
      <c r="AE1158" s="1" t="str">
        <f>MID(טבלה2[[#This Row],[מספר רכב]],טבלה2[[#This Row],[ספרות בצדדים]]+1,טבלה2[[#This Row],[ספרות באמצע]])</f>
        <v>261</v>
      </c>
      <c r="AF1158" s="1" t="str">
        <f>MID(טבלה2[[#This Row],[מספר רכב]],1,טבלה2[[#This Row],[ספרות בצדדים]])</f>
        <v>36</v>
      </c>
      <c r="AG1158" s="1" t="str">
        <f>CONCATENATE(טבלה2[[#This Row],[חלק שמאלי]],"-",טבלה2[[#This Row],[אמצע]],"-",טבלה2[[#This Row],[חלק ימני]])</f>
        <v>36-261-75</v>
      </c>
      <c r="AH1158">
        <f>IF(טבלה2[[#This Row],[מספר ספרות]]=7,3,2)</f>
        <v>3</v>
      </c>
      <c r="AI1158">
        <f>IF(טבלה2[[#This Row],[מספר ספרות]]=7,2,3)</f>
        <v>2</v>
      </c>
    </row>
    <row r="1159" spans="17:35" x14ac:dyDescent="0.25">
      <c r="Q1159">
        <v>3362463</v>
      </c>
      <c r="R1159">
        <v>281</v>
      </c>
      <c r="S1159" t="s">
        <v>292</v>
      </c>
      <c r="T1159" t="s">
        <v>818</v>
      </c>
      <c r="U1159" t="s">
        <v>294</v>
      </c>
      <c r="V1159">
        <v>15</v>
      </c>
      <c r="W1159">
        <v>2008</v>
      </c>
      <c r="X1159" s="1">
        <f>2025-טבלה2[[#This Row],[שנת יצור]]</f>
        <v>17</v>
      </c>
      <c r="Y1159" s="39">
        <v>45435</v>
      </c>
      <c r="Z1159" s="39">
        <v>45790</v>
      </c>
      <c r="AA1159" t="s">
        <v>259</v>
      </c>
      <c r="AB1159" t="s">
        <v>819</v>
      </c>
      <c r="AC1159" s="1">
        <f>LEN(טבלה2[[#This Row],[מספר רכב]])</f>
        <v>7</v>
      </c>
      <c r="AD1159" s="1" t="str">
        <f>RIGHT(טבלה2[[#This Row],[מספר רכב]],טבלה2[[#This Row],[ספרות בצדדים]])</f>
        <v>63</v>
      </c>
      <c r="AE1159" s="1" t="str">
        <f>MID(טבלה2[[#This Row],[מספר רכב]],טבלה2[[#This Row],[ספרות בצדדים]]+1,טבלה2[[#This Row],[ספרות באמצע]])</f>
        <v>624</v>
      </c>
      <c r="AF1159" s="1" t="str">
        <f>MID(טבלה2[[#This Row],[מספר רכב]],1,טבלה2[[#This Row],[ספרות בצדדים]])</f>
        <v>33</v>
      </c>
      <c r="AG1159" s="1" t="str">
        <f>CONCATENATE(טבלה2[[#This Row],[חלק שמאלי]],"-",טבלה2[[#This Row],[אמצע]],"-",טבלה2[[#This Row],[חלק ימני]])</f>
        <v>33-624-63</v>
      </c>
      <c r="AH1159">
        <f>IF(טבלה2[[#This Row],[מספר ספרות]]=7,3,2)</f>
        <v>3</v>
      </c>
      <c r="AI1159">
        <f>IF(טבלה2[[#This Row],[מספר ספרות]]=7,2,3)</f>
        <v>2</v>
      </c>
    </row>
    <row r="1160" spans="17:35" x14ac:dyDescent="0.25">
      <c r="Q1160">
        <v>65998303</v>
      </c>
      <c r="R1160">
        <v>683</v>
      </c>
      <c r="S1160" t="s">
        <v>192</v>
      </c>
      <c r="T1160" t="s">
        <v>392</v>
      </c>
      <c r="U1160" t="s">
        <v>393</v>
      </c>
      <c r="V1160">
        <v>7</v>
      </c>
      <c r="W1160">
        <v>2024</v>
      </c>
      <c r="X1160" s="1">
        <f>2025-טבלה2[[#This Row],[שנת יצור]]</f>
        <v>1</v>
      </c>
      <c r="Y1160" s="39">
        <v>45438</v>
      </c>
      <c r="Z1160" s="39">
        <v>46167</v>
      </c>
      <c r="AA1160" t="s">
        <v>820</v>
      </c>
      <c r="AB1160" t="s">
        <v>395</v>
      </c>
      <c r="AC1160" s="1">
        <f>LEN(טבלה2[[#This Row],[מספר רכב]])</f>
        <v>8</v>
      </c>
      <c r="AD1160" s="1" t="str">
        <f>RIGHT(טבלה2[[#This Row],[מספר רכב]],טבלה2[[#This Row],[ספרות בצדדים]])</f>
        <v>303</v>
      </c>
      <c r="AE1160" s="1" t="str">
        <f>MID(טבלה2[[#This Row],[מספר רכב]],טבלה2[[#This Row],[ספרות בצדדים]]+1,טבלה2[[#This Row],[ספרות באמצע]])</f>
        <v>98</v>
      </c>
      <c r="AF1160" s="1" t="str">
        <f>MID(טבלה2[[#This Row],[מספר רכב]],1,טבלה2[[#This Row],[ספרות בצדדים]])</f>
        <v>659</v>
      </c>
      <c r="AG1160" s="1" t="str">
        <f>CONCATENATE(טבלה2[[#This Row],[חלק שמאלי]],"-",טבלה2[[#This Row],[אמצע]],"-",טבלה2[[#This Row],[חלק ימני]])</f>
        <v>659-98-303</v>
      </c>
      <c r="AH1160">
        <f>IF(טבלה2[[#This Row],[מספר ספרות]]=7,3,2)</f>
        <v>2</v>
      </c>
      <c r="AI1160">
        <f>IF(טבלה2[[#This Row],[מספר ספרות]]=7,2,3)</f>
        <v>3</v>
      </c>
    </row>
    <row r="1161" spans="17:35" x14ac:dyDescent="0.25">
      <c r="Q1161">
        <v>5986957</v>
      </c>
      <c r="R1161">
        <v>155</v>
      </c>
      <c r="S1161" t="s">
        <v>149</v>
      </c>
      <c r="T1161" t="s">
        <v>150</v>
      </c>
      <c r="U1161" t="s">
        <v>201</v>
      </c>
      <c r="W1161">
        <v>2005</v>
      </c>
      <c r="X1161" s="1">
        <f>2025-טבלה2[[#This Row],[שנת יצור]]</f>
        <v>20</v>
      </c>
      <c r="Y1161" s="39">
        <v>45295</v>
      </c>
      <c r="Z1161" s="39">
        <v>45641</v>
      </c>
      <c r="AA1161" t="s">
        <v>116</v>
      </c>
      <c r="AB1161" t="s">
        <v>152</v>
      </c>
      <c r="AC1161" s="1">
        <f>LEN(טבלה2[[#This Row],[מספר רכב]])</f>
        <v>7</v>
      </c>
      <c r="AD1161" s="1" t="str">
        <f>RIGHT(טבלה2[[#This Row],[מספר רכב]],טבלה2[[#This Row],[ספרות בצדדים]])</f>
        <v>57</v>
      </c>
      <c r="AE1161" s="1" t="str">
        <f>MID(טבלה2[[#This Row],[מספר רכב]],טבלה2[[#This Row],[ספרות בצדדים]]+1,טבלה2[[#This Row],[ספרות באמצע]])</f>
        <v>869</v>
      </c>
      <c r="AF1161" s="1" t="str">
        <f>MID(טבלה2[[#This Row],[מספר רכב]],1,טבלה2[[#This Row],[ספרות בצדדים]])</f>
        <v>59</v>
      </c>
      <c r="AG1161" s="1" t="str">
        <f>CONCATENATE(טבלה2[[#This Row],[חלק שמאלי]],"-",טבלה2[[#This Row],[אמצע]],"-",טבלה2[[#This Row],[חלק ימני]])</f>
        <v>59-869-57</v>
      </c>
      <c r="AH1161">
        <f>IF(טבלה2[[#This Row],[מספר ספרות]]=7,3,2)</f>
        <v>3</v>
      </c>
      <c r="AI1161">
        <f>IF(טבלה2[[#This Row],[מספר ספרות]]=7,2,3)</f>
        <v>2</v>
      </c>
    </row>
    <row r="1162" spans="17:35" x14ac:dyDescent="0.25">
      <c r="Q1162">
        <v>5797811</v>
      </c>
      <c r="R1162">
        <v>798</v>
      </c>
      <c r="S1162" t="s">
        <v>676</v>
      </c>
      <c r="T1162" t="s">
        <v>821</v>
      </c>
      <c r="U1162" t="s">
        <v>678</v>
      </c>
      <c r="V1162">
        <v>14</v>
      </c>
      <c r="W1162">
        <v>2013</v>
      </c>
      <c r="X1162" s="1">
        <f>2025-טבלה2[[#This Row],[שנת יצור]]</f>
        <v>12</v>
      </c>
      <c r="Y1162" s="39">
        <v>45464</v>
      </c>
      <c r="Z1162" s="39">
        <v>45837</v>
      </c>
      <c r="AA1162" t="s">
        <v>156</v>
      </c>
      <c r="AB1162" t="s">
        <v>822</v>
      </c>
      <c r="AC1162" s="1">
        <f>LEN(טבלה2[[#This Row],[מספר רכב]])</f>
        <v>7</v>
      </c>
      <c r="AD1162" s="1" t="str">
        <f>RIGHT(טבלה2[[#This Row],[מספר רכב]],טבלה2[[#This Row],[ספרות בצדדים]])</f>
        <v>11</v>
      </c>
      <c r="AE1162" s="1" t="str">
        <f>MID(טבלה2[[#This Row],[מספר רכב]],טבלה2[[#This Row],[ספרות בצדדים]]+1,טבלה2[[#This Row],[ספרות באמצע]])</f>
        <v>978</v>
      </c>
      <c r="AF1162" s="1" t="str">
        <f>MID(טבלה2[[#This Row],[מספר רכב]],1,טבלה2[[#This Row],[ספרות בצדדים]])</f>
        <v>57</v>
      </c>
      <c r="AG1162" s="1" t="str">
        <f>CONCATENATE(טבלה2[[#This Row],[חלק שמאלי]],"-",טבלה2[[#This Row],[אמצע]],"-",טבלה2[[#This Row],[חלק ימני]])</f>
        <v>57-978-11</v>
      </c>
      <c r="AH1162">
        <f>IF(טבלה2[[#This Row],[מספר ספרות]]=7,3,2)</f>
        <v>3</v>
      </c>
      <c r="AI1162">
        <f>IF(טבלה2[[#This Row],[מספר ספרות]]=7,2,3)</f>
        <v>2</v>
      </c>
    </row>
    <row r="1163" spans="17:35" x14ac:dyDescent="0.25">
      <c r="Q1163">
        <v>3722976</v>
      </c>
      <c r="R1163">
        <v>481</v>
      </c>
      <c r="S1163" t="s">
        <v>165</v>
      </c>
      <c r="T1163" t="s">
        <v>823</v>
      </c>
      <c r="U1163" t="s">
        <v>198</v>
      </c>
      <c r="V1163">
        <v>15</v>
      </c>
      <c r="W1163">
        <v>2011</v>
      </c>
      <c r="X1163" s="1">
        <f>2025-טבלה2[[#This Row],[שנת יצור]]</f>
        <v>14</v>
      </c>
      <c r="Y1163" s="39">
        <v>45369</v>
      </c>
      <c r="Z1163" s="39">
        <v>45746</v>
      </c>
      <c r="AA1163" t="s">
        <v>119</v>
      </c>
      <c r="AB1163" t="s">
        <v>501</v>
      </c>
      <c r="AC1163" s="1">
        <f>LEN(טבלה2[[#This Row],[מספר רכב]])</f>
        <v>7</v>
      </c>
      <c r="AD1163" s="1" t="str">
        <f>RIGHT(טבלה2[[#This Row],[מספר רכב]],טבלה2[[#This Row],[ספרות בצדדים]])</f>
        <v>76</v>
      </c>
      <c r="AE1163" s="1" t="str">
        <f>MID(טבלה2[[#This Row],[מספר רכב]],טבלה2[[#This Row],[ספרות בצדדים]]+1,טבלה2[[#This Row],[ספרות באמצע]])</f>
        <v>229</v>
      </c>
      <c r="AF1163" s="1" t="str">
        <f>MID(טבלה2[[#This Row],[מספר רכב]],1,טבלה2[[#This Row],[ספרות בצדדים]])</f>
        <v>37</v>
      </c>
      <c r="AG1163" s="1" t="str">
        <f>CONCATENATE(טבלה2[[#This Row],[חלק שמאלי]],"-",טבלה2[[#This Row],[אמצע]],"-",טבלה2[[#This Row],[חלק ימני]])</f>
        <v>37-229-76</v>
      </c>
      <c r="AH1163">
        <f>IF(טבלה2[[#This Row],[מספר ספרות]]=7,3,2)</f>
        <v>3</v>
      </c>
      <c r="AI1163">
        <f>IF(טבלה2[[#This Row],[מספר ספרות]]=7,2,3)</f>
        <v>2</v>
      </c>
    </row>
    <row r="1164" spans="17:35" x14ac:dyDescent="0.25">
      <c r="Q1164">
        <v>65373503</v>
      </c>
      <c r="R1164">
        <v>743</v>
      </c>
      <c r="S1164" t="s">
        <v>336</v>
      </c>
      <c r="T1164" t="s">
        <v>662</v>
      </c>
      <c r="U1164" t="s">
        <v>113</v>
      </c>
      <c r="V1164">
        <v>13</v>
      </c>
      <c r="W1164">
        <v>2024</v>
      </c>
      <c r="X1164" s="1">
        <f>2025-טבלה2[[#This Row],[שנת יצור]]</f>
        <v>1</v>
      </c>
      <c r="Y1164" s="39">
        <v>45435</v>
      </c>
      <c r="Z1164" s="39">
        <v>46164</v>
      </c>
      <c r="AA1164" t="s">
        <v>119</v>
      </c>
      <c r="AB1164">
        <v>2008</v>
      </c>
      <c r="AC1164" s="1">
        <f>LEN(טבלה2[[#This Row],[מספר רכב]])</f>
        <v>8</v>
      </c>
      <c r="AD1164" s="1" t="str">
        <f>RIGHT(טבלה2[[#This Row],[מספר רכב]],טבלה2[[#This Row],[ספרות בצדדים]])</f>
        <v>503</v>
      </c>
      <c r="AE1164" s="1" t="str">
        <f>MID(טבלה2[[#This Row],[מספר רכב]],טבלה2[[#This Row],[ספרות בצדדים]]+1,טבלה2[[#This Row],[ספרות באמצע]])</f>
        <v>73</v>
      </c>
      <c r="AF1164" s="1" t="str">
        <f>MID(טבלה2[[#This Row],[מספר רכב]],1,טבלה2[[#This Row],[ספרות בצדדים]])</f>
        <v>653</v>
      </c>
      <c r="AG1164" s="1" t="str">
        <f>CONCATENATE(טבלה2[[#This Row],[חלק שמאלי]],"-",טבלה2[[#This Row],[אמצע]],"-",טבלה2[[#This Row],[חלק ימני]])</f>
        <v>653-73-503</v>
      </c>
      <c r="AH1164">
        <f>IF(טבלה2[[#This Row],[מספר ספרות]]=7,3,2)</f>
        <v>2</v>
      </c>
      <c r="AI1164">
        <f>IF(טבלה2[[#This Row],[מספר ספרות]]=7,2,3)</f>
        <v>3</v>
      </c>
    </row>
    <row r="1165" spans="17:35" x14ac:dyDescent="0.25">
      <c r="Q1165">
        <v>1949661</v>
      </c>
      <c r="R1165">
        <v>588</v>
      </c>
      <c r="S1165" t="s">
        <v>111</v>
      </c>
      <c r="T1165" t="s">
        <v>112</v>
      </c>
      <c r="U1165" t="s">
        <v>113</v>
      </c>
      <c r="W1165">
        <v>2007</v>
      </c>
      <c r="X1165" s="1">
        <f>2025-טבלה2[[#This Row],[שנת יצור]]</f>
        <v>18</v>
      </c>
      <c r="Y1165" s="39">
        <v>45593</v>
      </c>
      <c r="Z1165" s="39">
        <v>45807</v>
      </c>
      <c r="AA1165" t="s">
        <v>116</v>
      </c>
      <c r="AB1165" t="s">
        <v>117</v>
      </c>
      <c r="AC1165" s="1">
        <f>LEN(טבלה2[[#This Row],[מספר רכב]])</f>
        <v>7</v>
      </c>
      <c r="AD1165" s="1" t="str">
        <f>RIGHT(טבלה2[[#This Row],[מספר רכב]],טבלה2[[#This Row],[ספרות בצדדים]])</f>
        <v>61</v>
      </c>
      <c r="AE1165" s="1" t="str">
        <f>MID(טבלה2[[#This Row],[מספר רכב]],טבלה2[[#This Row],[ספרות בצדדים]]+1,טבלה2[[#This Row],[ספרות באמצע]])</f>
        <v>496</v>
      </c>
      <c r="AF1165" s="1" t="str">
        <f>MID(טבלה2[[#This Row],[מספר רכב]],1,טבלה2[[#This Row],[ספרות בצדדים]])</f>
        <v>19</v>
      </c>
      <c r="AG1165" s="1" t="str">
        <f>CONCATENATE(טבלה2[[#This Row],[חלק שמאלי]],"-",טבלה2[[#This Row],[אמצע]],"-",טבלה2[[#This Row],[חלק ימני]])</f>
        <v>19-496-61</v>
      </c>
      <c r="AH1165">
        <f>IF(טבלה2[[#This Row],[מספר ספרות]]=7,3,2)</f>
        <v>3</v>
      </c>
      <c r="AI1165">
        <f>IF(טבלה2[[#This Row],[מספר ספרות]]=7,2,3)</f>
        <v>2</v>
      </c>
    </row>
    <row r="1166" spans="17:35" x14ac:dyDescent="0.25">
      <c r="Q1166">
        <v>2845264</v>
      </c>
      <c r="R1166">
        <v>727</v>
      </c>
      <c r="S1166" t="s">
        <v>384</v>
      </c>
      <c r="T1166" t="s">
        <v>824</v>
      </c>
      <c r="U1166" t="s">
        <v>428</v>
      </c>
      <c r="V1166">
        <v>15</v>
      </c>
      <c r="W1166">
        <v>2008</v>
      </c>
      <c r="X1166" s="1">
        <f>2025-טבלה2[[#This Row],[שנת יצור]]</f>
        <v>17</v>
      </c>
      <c r="Y1166" s="39">
        <v>45516</v>
      </c>
      <c r="Z1166" s="39">
        <v>45868</v>
      </c>
      <c r="AA1166" t="s">
        <v>119</v>
      </c>
      <c r="AB1166" t="s">
        <v>386</v>
      </c>
      <c r="AC1166" s="1">
        <f>LEN(טבלה2[[#This Row],[מספר רכב]])</f>
        <v>7</v>
      </c>
      <c r="AD1166" s="1" t="str">
        <f>RIGHT(טבלה2[[#This Row],[מספר רכב]],טבלה2[[#This Row],[ספרות בצדדים]])</f>
        <v>64</v>
      </c>
      <c r="AE1166" s="1" t="str">
        <f>MID(טבלה2[[#This Row],[מספר רכב]],טבלה2[[#This Row],[ספרות בצדדים]]+1,טבלה2[[#This Row],[ספרות באמצע]])</f>
        <v>452</v>
      </c>
      <c r="AF1166" s="1" t="str">
        <f>MID(טבלה2[[#This Row],[מספר רכב]],1,טבלה2[[#This Row],[ספרות בצדדים]])</f>
        <v>28</v>
      </c>
      <c r="AG1166" s="1" t="str">
        <f>CONCATENATE(טבלה2[[#This Row],[חלק שמאלי]],"-",טבלה2[[#This Row],[אמצע]],"-",טבלה2[[#This Row],[חלק ימני]])</f>
        <v>28-452-64</v>
      </c>
      <c r="AH1166">
        <f>IF(טבלה2[[#This Row],[מספר ספרות]]=7,3,2)</f>
        <v>3</v>
      </c>
      <c r="AI1166">
        <f>IF(טבלה2[[#This Row],[מספר ספרות]]=7,2,3)</f>
        <v>2</v>
      </c>
    </row>
    <row r="1167" spans="17:35" x14ac:dyDescent="0.25">
      <c r="Q1167">
        <v>9338556</v>
      </c>
      <c r="R1167">
        <v>481</v>
      </c>
      <c r="S1167" t="s">
        <v>165</v>
      </c>
      <c r="T1167" t="s">
        <v>825</v>
      </c>
      <c r="U1167" t="s">
        <v>228</v>
      </c>
      <c r="W1167">
        <v>2004</v>
      </c>
      <c r="X1167" s="1">
        <f>2025-טבלה2[[#This Row],[שנת יצור]]</f>
        <v>21</v>
      </c>
      <c r="Y1167" s="39">
        <v>45629</v>
      </c>
      <c r="Z1167" s="39">
        <v>45855</v>
      </c>
      <c r="AA1167" t="s">
        <v>116</v>
      </c>
      <c r="AB1167" t="s">
        <v>168</v>
      </c>
      <c r="AC1167" s="1">
        <f>LEN(טבלה2[[#This Row],[מספר רכב]])</f>
        <v>7</v>
      </c>
      <c r="AD1167" s="1" t="str">
        <f>RIGHT(טבלה2[[#This Row],[מספר רכב]],טבלה2[[#This Row],[ספרות בצדדים]])</f>
        <v>56</v>
      </c>
      <c r="AE1167" s="1" t="str">
        <f>MID(טבלה2[[#This Row],[מספר רכב]],טבלה2[[#This Row],[ספרות בצדדים]]+1,טבלה2[[#This Row],[ספרות באמצע]])</f>
        <v>385</v>
      </c>
      <c r="AF1167" s="1" t="str">
        <f>MID(טבלה2[[#This Row],[מספר רכב]],1,טבלה2[[#This Row],[ספרות בצדדים]])</f>
        <v>93</v>
      </c>
      <c r="AG1167" s="1" t="str">
        <f>CONCATENATE(טבלה2[[#This Row],[חלק שמאלי]],"-",טבלה2[[#This Row],[אמצע]],"-",טבלה2[[#This Row],[חלק ימני]])</f>
        <v>93-385-56</v>
      </c>
      <c r="AH1167">
        <f>IF(טבלה2[[#This Row],[מספר ספרות]]=7,3,2)</f>
        <v>3</v>
      </c>
      <c r="AI1167">
        <f>IF(טבלה2[[#This Row],[מספר ספרות]]=7,2,3)</f>
        <v>2</v>
      </c>
    </row>
    <row r="1168" spans="17:35" x14ac:dyDescent="0.25">
      <c r="Q1168">
        <v>1631063</v>
      </c>
      <c r="R1168">
        <v>413</v>
      </c>
      <c r="S1168" t="s">
        <v>123</v>
      </c>
      <c r="T1168" t="s">
        <v>180</v>
      </c>
      <c r="U1168" t="s">
        <v>125</v>
      </c>
      <c r="V1168">
        <v>15</v>
      </c>
      <c r="W1168">
        <v>2008</v>
      </c>
      <c r="X1168" s="1">
        <f>2025-טבלה2[[#This Row],[שנת יצור]]</f>
        <v>17</v>
      </c>
      <c r="Y1168" s="39">
        <v>45789</v>
      </c>
      <c r="Z1168" s="39">
        <v>46158</v>
      </c>
      <c r="AA1168" t="s">
        <v>133</v>
      </c>
      <c r="AB1168" t="s">
        <v>127</v>
      </c>
      <c r="AC1168" s="1">
        <f>LEN(טבלה2[[#This Row],[מספר רכב]])</f>
        <v>7</v>
      </c>
      <c r="AD1168" s="1" t="str">
        <f>RIGHT(טבלה2[[#This Row],[מספר רכב]],טבלה2[[#This Row],[ספרות בצדדים]])</f>
        <v>63</v>
      </c>
      <c r="AE1168" s="1" t="str">
        <f>MID(טבלה2[[#This Row],[מספר רכב]],טבלה2[[#This Row],[ספרות בצדדים]]+1,טבלה2[[#This Row],[ספרות באמצע]])</f>
        <v>310</v>
      </c>
      <c r="AF1168" s="1" t="str">
        <f>MID(טבלה2[[#This Row],[מספר רכב]],1,טבלה2[[#This Row],[ספרות בצדדים]])</f>
        <v>16</v>
      </c>
      <c r="AG1168" s="1" t="str">
        <f>CONCATENATE(טבלה2[[#This Row],[חלק שמאלי]],"-",טבלה2[[#This Row],[אמצע]],"-",טבלה2[[#This Row],[חלק ימני]])</f>
        <v>16-310-63</v>
      </c>
      <c r="AH1168">
        <f>IF(טבלה2[[#This Row],[מספר ספרות]]=7,3,2)</f>
        <v>3</v>
      </c>
      <c r="AI1168">
        <f>IF(טבלה2[[#This Row],[מספר ספרות]]=7,2,3)</f>
        <v>2</v>
      </c>
    </row>
    <row r="1169" spans="17:35" x14ac:dyDescent="0.25">
      <c r="Q1169">
        <v>9407465</v>
      </c>
      <c r="R1169">
        <v>588</v>
      </c>
      <c r="S1169" t="s">
        <v>111</v>
      </c>
      <c r="T1169" t="s">
        <v>112</v>
      </c>
      <c r="U1169" t="s">
        <v>113</v>
      </c>
      <c r="V1169">
        <v>15</v>
      </c>
      <c r="W1169">
        <v>2008</v>
      </c>
      <c r="X1169" s="1">
        <f>2025-טבלה2[[#This Row],[שנת יצור]]</f>
        <v>17</v>
      </c>
      <c r="Y1169" s="39">
        <v>45407</v>
      </c>
      <c r="Z1169" s="39">
        <v>45724</v>
      </c>
      <c r="AA1169" t="s">
        <v>116</v>
      </c>
      <c r="AB1169" t="s">
        <v>117</v>
      </c>
      <c r="AC1169" s="1">
        <f>LEN(טבלה2[[#This Row],[מספר רכב]])</f>
        <v>7</v>
      </c>
      <c r="AD1169" s="1" t="str">
        <f>RIGHT(טבלה2[[#This Row],[מספר רכב]],טבלה2[[#This Row],[ספרות בצדדים]])</f>
        <v>65</v>
      </c>
      <c r="AE1169" s="1" t="str">
        <f>MID(טבלה2[[#This Row],[מספר רכב]],טבלה2[[#This Row],[ספרות בצדדים]]+1,טבלה2[[#This Row],[ספרות באמצע]])</f>
        <v>074</v>
      </c>
      <c r="AF1169" s="1" t="str">
        <f>MID(טבלה2[[#This Row],[מספר רכב]],1,טבלה2[[#This Row],[ספרות בצדדים]])</f>
        <v>94</v>
      </c>
      <c r="AG1169" s="1" t="str">
        <f>CONCATENATE(טבלה2[[#This Row],[חלק שמאלי]],"-",טבלה2[[#This Row],[אמצע]],"-",טבלה2[[#This Row],[חלק ימני]])</f>
        <v>94-074-65</v>
      </c>
      <c r="AH1169">
        <f>IF(טבלה2[[#This Row],[מספר ספרות]]=7,3,2)</f>
        <v>3</v>
      </c>
      <c r="AI1169">
        <f>IF(טבלה2[[#This Row],[מספר ספרות]]=7,2,3)</f>
        <v>2</v>
      </c>
    </row>
    <row r="1170" spans="17:35" x14ac:dyDescent="0.25">
      <c r="Q1170">
        <v>1588172</v>
      </c>
      <c r="R1170">
        <v>281</v>
      </c>
      <c r="S1170" t="s">
        <v>292</v>
      </c>
      <c r="T1170" t="s">
        <v>293</v>
      </c>
      <c r="U1170" t="s">
        <v>294</v>
      </c>
      <c r="V1170">
        <v>15</v>
      </c>
      <c r="W1170">
        <v>2010</v>
      </c>
      <c r="X1170" s="1">
        <f>2025-טבלה2[[#This Row],[שנת יצור]]</f>
        <v>15</v>
      </c>
      <c r="Y1170" s="39">
        <v>45364</v>
      </c>
      <c r="Z1170" s="39">
        <v>45738</v>
      </c>
      <c r="AA1170" t="s">
        <v>133</v>
      </c>
      <c r="AB1170" t="s">
        <v>295</v>
      </c>
      <c r="AC1170" s="1">
        <f>LEN(טבלה2[[#This Row],[מספר רכב]])</f>
        <v>7</v>
      </c>
      <c r="AD1170" s="1" t="str">
        <f>RIGHT(טבלה2[[#This Row],[מספר רכב]],טבלה2[[#This Row],[ספרות בצדדים]])</f>
        <v>72</v>
      </c>
      <c r="AE1170" s="1" t="str">
        <f>MID(טבלה2[[#This Row],[מספר רכב]],טבלה2[[#This Row],[ספרות בצדדים]]+1,טבלה2[[#This Row],[ספרות באמצע]])</f>
        <v>881</v>
      </c>
      <c r="AF1170" s="1" t="str">
        <f>MID(טבלה2[[#This Row],[מספר רכב]],1,טבלה2[[#This Row],[ספרות בצדדים]])</f>
        <v>15</v>
      </c>
      <c r="AG1170" s="1" t="str">
        <f>CONCATENATE(טבלה2[[#This Row],[חלק שמאלי]],"-",טבלה2[[#This Row],[אמצע]],"-",טבלה2[[#This Row],[חלק ימני]])</f>
        <v>15-881-72</v>
      </c>
      <c r="AH1170">
        <f>IF(טבלה2[[#This Row],[מספר ספרות]]=7,3,2)</f>
        <v>3</v>
      </c>
      <c r="AI1170">
        <f>IF(טבלה2[[#This Row],[מספר ספרות]]=7,2,3)</f>
        <v>2</v>
      </c>
    </row>
    <row r="1171" spans="17:35" x14ac:dyDescent="0.25">
      <c r="Q1171">
        <v>6428460</v>
      </c>
      <c r="R1171">
        <v>588</v>
      </c>
      <c r="S1171" t="s">
        <v>111</v>
      </c>
      <c r="T1171" t="s">
        <v>112</v>
      </c>
      <c r="U1171" t="s">
        <v>121</v>
      </c>
      <c r="W1171">
        <v>2006</v>
      </c>
      <c r="X1171" s="1">
        <f>2025-טבלה2[[#This Row],[שנת יצור]]</f>
        <v>19</v>
      </c>
      <c r="Y1171" s="39">
        <v>45418</v>
      </c>
      <c r="Z1171" s="39">
        <v>45722</v>
      </c>
      <c r="AA1171" t="s">
        <v>120</v>
      </c>
      <c r="AB1171" t="s">
        <v>115</v>
      </c>
      <c r="AC1171" s="1">
        <f>LEN(טבלה2[[#This Row],[מספר רכב]])</f>
        <v>7</v>
      </c>
      <c r="AD1171" s="1" t="str">
        <f>RIGHT(טבלה2[[#This Row],[מספר רכב]],טבלה2[[#This Row],[ספרות בצדדים]])</f>
        <v>60</v>
      </c>
      <c r="AE1171" s="1" t="str">
        <f>MID(טבלה2[[#This Row],[מספר רכב]],טבלה2[[#This Row],[ספרות בצדדים]]+1,טבלה2[[#This Row],[ספרות באמצע]])</f>
        <v>284</v>
      </c>
      <c r="AF1171" s="1" t="str">
        <f>MID(טבלה2[[#This Row],[מספר רכב]],1,טבלה2[[#This Row],[ספרות בצדדים]])</f>
        <v>64</v>
      </c>
      <c r="AG1171" s="1" t="str">
        <f>CONCATENATE(טבלה2[[#This Row],[חלק שמאלי]],"-",טבלה2[[#This Row],[אמצע]],"-",טבלה2[[#This Row],[חלק ימני]])</f>
        <v>64-284-60</v>
      </c>
      <c r="AH1171">
        <f>IF(טבלה2[[#This Row],[מספר ספרות]]=7,3,2)</f>
        <v>3</v>
      </c>
      <c r="AI1171">
        <f>IF(טבלה2[[#This Row],[מספר ספרות]]=7,2,3)</f>
        <v>2</v>
      </c>
    </row>
    <row r="1172" spans="17:35" x14ac:dyDescent="0.25">
      <c r="Q1172">
        <v>1135673</v>
      </c>
      <c r="R1172">
        <v>502</v>
      </c>
      <c r="S1172" t="s">
        <v>334</v>
      </c>
      <c r="T1172" t="s">
        <v>357</v>
      </c>
      <c r="U1172" t="s">
        <v>125</v>
      </c>
      <c r="V1172">
        <v>15</v>
      </c>
      <c r="W1172">
        <v>2010</v>
      </c>
      <c r="X1172" s="1">
        <f>2025-טבלה2[[#This Row],[שנת יצור]]</f>
        <v>15</v>
      </c>
      <c r="Y1172" s="39">
        <v>45380</v>
      </c>
      <c r="Z1172" s="39">
        <v>45733</v>
      </c>
      <c r="AA1172" t="s">
        <v>118</v>
      </c>
      <c r="AB1172" t="s">
        <v>358</v>
      </c>
      <c r="AC1172" s="1">
        <f>LEN(טבלה2[[#This Row],[מספר רכב]])</f>
        <v>7</v>
      </c>
      <c r="AD1172" s="1" t="str">
        <f>RIGHT(טבלה2[[#This Row],[מספר רכב]],טבלה2[[#This Row],[ספרות בצדדים]])</f>
        <v>73</v>
      </c>
      <c r="AE1172" s="1" t="str">
        <f>MID(טבלה2[[#This Row],[מספר רכב]],טבלה2[[#This Row],[ספרות בצדדים]]+1,טבלה2[[#This Row],[ספרות באמצע]])</f>
        <v>356</v>
      </c>
      <c r="AF1172" s="1" t="str">
        <f>MID(טבלה2[[#This Row],[מספר רכב]],1,טבלה2[[#This Row],[ספרות בצדדים]])</f>
        <v>11</v>
      </c>
      <c r="AG1172" s="1" t="str">
        <f>CONCATENATE(טבלה2[[#This Row],[חלק שמאלי]],"-",טבלה2[[#This Row],[אמצע]],"-",טבלה2[[#This Row],[חלק ימני]])</f>
        <v>11-356-73</v>
      </c>
      <c r="AH1172">
        <f>IF(טבלה2[[#This Row],[מספר ספרות]]=7,3,2)</f>
        <v>3</v>
      </c>
      <c r="AI1172">
        <f>IF(טבלה2[[#This Row],[מספר ספרות]]=7,2,3)</f>
        <v>2</v>
      </c>
    </row>
    <row r="1173" spans="17:35" x14ac:dyDescent="0.25">
      <c r="Q1173">
        <v>7627662</v>
      </c>
      <c r="R1173">
        <v>734</v>
      </c>
      <c r="S1173" t="s">
        <v>139</v>
      </c>
      <c r="T1173" t="s">
        <v>207</v>
      </c>
      <c r="U1173" t="s">
        <v>208</v>
      </c>
      <c r="W1173">
        <v>2007</v>
      </c>
      <c r="X1173" s="1">
        <f>2025-טבלה2[[#This Row],[שנת יצור]]</f>
        <v>18</v>
      </c>
      <c r="Y1173" s="39">
        <v>45399</v>
      </c>
      <c r="Z1173" s="39">
        <v>45720</v>
      </c>
      <c r="AA1173" t="s">
        <v>218</v>
      </c>
      <c r="AB1173" t="s">
        <v>141</v>
      </c>
      <c r="AC1173" s="1">
        <f>LEN(טבלה2[[#This Row],[מספר רכב]])</f>
        <v>7</v>
      </c>
      <c r="AD1173" s="1" t="str">
        <f>RIGHT(טבלה2[[#This Row],[מספר רכב]],טבלה2[[#This Row],[ספרות בצדדים]])</f>
        <v>62</v>
      </c>
      <c r="AE1173" s="1" t="str">
        <f>MID(טבלה2[[#This Row],[מספר רכב]],טבלה2[[#This Row],[ספרות בצדדים]]+1,טבלה2[[#This Row],[ספרות באמצע]])</f>
        <v>276</v>
      </c>
      <c r="AF1173" s="1" t="str">
        <f>MID(טבלה2[[#This Row],[מספר רכב]],1,טבלה2[[#This Row],[ספרות בצדדים]])</f>
        <v>76</v>
      </c>
      <c r="AG1173" s="1" t="str">
        <f>CONCATENATE(טבלה2[[#This Row],[חלק שמאלי]],"-",טבלה2[[#This Row],[אמצע]],"-",טבלה2[[#This Row],[חלק ימני]])</f>
        <v>76-276-62</v>
      </c>
      <c r="AH1173">
        <f>IF(טבלה2[[#This Row],[מספר ספרות]]=7,3,2)</f>
        <v>3</v>
      </c>
      <c r="AI1173">
        <f>IF(טבלה2[[#This Row],[מספר ספרות]]=7,2,3)</f>
        <v>2</v>
      </c>
    </row>
    <row r="1174" spans="17:35" x14ac:dyDescent="0.25">
      <c r="Q1174">
        <v>9210664</v>
      </c>
      <c r="R1174">
        <v>588</v>
      </c>
      <c r="S1174" t="s">
        <v>111</v>
      </c>
      <c r="T1174" t="s">
        <v>112</v>
      </c>
      <c r="U1174" t="s">
        <v>113</v>
      </c>
      <c r="V1174">
        <v>15</v>
      </c>
      <c r="W1174">
        <v>2008</v>
      </c>
      <c r="X1174" s="1">
        <f>2025-טבלה2[[#This Row],[שנת יצור]]</f>
        <v>17</v>
      </c>
      <c r="Y1174" s="39">
        <v>45537</v>
      </c>
      <c r="Z1174" s="39">
        <v>45957</v>
      </c>
      <c r="AA1174" t="s">
        <v>119</v>
      </c>
      <c r="AB1174" t="s">
        <v>117</v>
      </c>
      <c r="AC1174" s="1">
        <f>LEN(טבלה2[[#This Row],[מספר רכב]])</f>
        <v>7</v>
      </c>
      <c r="AD1174" s="1" t="str">
        <f>RIGHT(טבלה2[[#This Row],[מספר רכב]],טבלה2[[#This Row],[ספרות בצדדים]])</f>
        <v>64</v>
      </c>
      <c r="AE1174" s="1" t="str">
        <f>MID(טבלה2[[#This Row],[מספר רכב]],טבלה2[[#This Row],[ספרות בצדדים]]+1,טבלה2[[#This Row],[ספרות באמצע]])</f>
        <v>106</v>
      </c>
      <c r="AF1174" s="1" t="str">
        <f>MID(טבלה2[[#This Row],[מספר רכב]],1,טבלה2[[#This Row],[ספרות בצדדים]])</f>
        <v>92</v>
      </c>
      <c r="AG1174" s="1" t="str">
        <f>CONCATENATE(טבלה2[[#This Row],[חלק שמאלי]],"-",טבלה2[[#This Row],[אמצע]],"-",טבלה2[[#This Row],[חלק ימני]])</f>
        <v>92-106-64</v>
      </c>
      <c r="AH1174">
        <f>IF(טבלה2[[#This Row],[מספר ספרות]]=7,3,2)</f>
        <v>3</v>
      </c>
      <c r="AI1174">
        <f>IF(טבלה2[[#This Row],[מספר ספרות]]=7,2,3)</f>
        <v>2</v>
      </c>
    </row>
    <row r="1175" spans="17:35" x14ac:dyDescent="0.25">
      <c r="Q1175">
        <v>6004278</v>
      </c>
      <c r="R1175">
        <v>751</v>
      </c>
      <c r="S1175" t="s">
        <v>231</v>
      </c>
      <c r="T1175" t="s">
        <v>826</v>
      </c>
      <c r="U1175" t="s">
        <v>201</v>
      </c>
      <c r="V1175">
        <v>14</v>
      </c>
      <c r="W1175">
        <v>2012</v>
      </c>
      <c r="X1175" s="1">
        <f>2025-טבלה2[[#This Row],[שנת יצור]]</f>
        <v>13</v>
      </c>
      <c r="Y1175" s="39">
        <v>45348</v>
      </c>
      <c r="Z1175" s="39">
        <v>45744</v>
      </c>
      <c r="AA1175" t="s">
        <v>233</v>
      </c>
      <c r="AB1175" t="s">
        <v>827</v>
      </c>
      <c r="AC1175" s="1">
        <f>LEN(טבלה2[[#This Row],[מספר רכב]])</f>
        <v>7</v>
      </c>
      <c r="AD1175" s="1" t="str">
        <f>RIGHT(טבלה2[[#This Row],[מספר רכב]],טבלה2[[#This Row],[ספרות בצדדים]])</f>
        <v>78</v>
      </c>
      <c r="AE1175" s="1" t="str">
        <f>MID(טבלה2[[#This Row],[מספר רכב]],טבלה2[[#This Row],[ספרות בצדדים]]+1,טבלה2[[#This Row],[ספרות באמצע]])</f>
        <v>042</v>
      </c>
      <c r="AF1175" s="1" t="str">
        <f>MID(טבלה2[[#This Row],[מספר רכב]],1,טבלה2[[#This Row],[ספרות בצדדים]])</f>
        <v>60</v>
      </c>
      <c r="AG1175" s="1" t="str">
        <f>CONCATENATE(טבלה2[[#This Row],[חלק שמאלי]],"-",טבלה2[[#This Row],[אמצע]],"-",טבלה2[[#This Row],[חלק ימני]])</f>
        <v>60-042-78</v>
      </c>
      <c r="AH1175">
        <f>IF(טבלה2[[#This Row],[מספר ספרות]]=7,3,2)</f>
        <v>3</v>
      </c>
      <c r="AI1175">
        <f>IF(טבלה2[[#This Row],[מספר ספרות]]=7,2,3)</f>
        <v>2</v>
      </c>
    </row>
    <row r="1176" spans="17:35" x14ac:dyDescent="0.25">
      <c r="Q1176">
        <v>4840375</v>
      </c>
      <c r="R1176">
        <v>730</v>
      </c>
      <c r="S1176" t="s">
        <v>421</v>
      </c>
      <c r="T1176" t="s">
        <v>672</v>
      </c>
      <c r="U1176" t="s">
        <v>208</v>
      </c>
      <c r="V1176">
        <v>15</v>
      </c>
      <c r="W1176">
        <v>2012</v>
      </c>
      <c r="X1176" s="1">
        <f>2025-טבלה2[[#This Row],[שנת יצור]]</f>
        <v>13</v>
      </c>
      <c r="Y1176" s="39">
        <v>45379</v>
      </c>
      <c r="Z1176" s="39">
        <v>45733</v>
      </c>
      <c r="AA1176" t="s">
        <v>133</v>
      </c>
      <c r="AB1176" t="s">
        <v>141</v>
      </c>
      <c r="AC1176" s="1">
        <f>LEN(טבלה2[[#This Row],[מספר רכב]])</f>
        <v>7</v>
      </c>
      <c r="AD1176" s="1" t="str">
        <f>RIGHT(טבלה2[[#This Row],[מספר רכב]],טבלה2[[#This Row],[ספרות בצדדים]])</f>
        <v>75</v>
      </c>
      <c r="AE1176" s="1" t="str">
        <f>MID(טבלה2[[#This Row],[מספר רכב]],טבלה2[[#This Row],[ספרות בצדדים]]+1,טבלה2[[#This Row],[ספרות באמצע]])</f>
        <v>403</v>
      </c>
      <c r="AF1176" s="1" t="str">
        <f>MID(טבלה2[[#This Row],[מספר רכב]],1,טבלה2[[#This Row],[ספרות בצדדים]])</f>
        <v>48</v>
      </c>
      <c r="AG1176" s="1" t="str">
        <f>CONCATENATE(טבלה2[[#This Row],[חלק שמאלי]],"-",טבלה2[[#This Row],[אמצע]],"-",טבלה2[[#This Row],[חלק ימני]])</f>
        <v>48-403-75</v>
      </c>
      <c r="AH1176">
        <f>IF(טבלה2[[#This Row],[מספר ספרות]]=7,3,2)</f>
        <v>3</v>
      </c>
      <c r="AI1176">
        <f>IF(טבלה2[[#This Row],[מספר ספרות]]=7,2,3)</f>
        <v>2</v>
      </c>
    </row>
    <row r="1177" spans="17:35" x14ac:dyDescent="0.25">
      <c r="Q1177">
        <v>2820165</v>
      </c>
      <c r="R1177">
        <v>751</v>
      </c>
      <c r="S1177" t="s">
        <v>231</v>
      </c>
      <c r="T1177" t="s">
        <v>301</v>
      </c>
      <c r="U1177" t="s">
        <v>302</v>
      </c>
      <c r="V1177">
        <v>15</v>
      </c>
      <c r="W1177">
        <v>2008</v>
      </c>
      <c r="X1177" s="1">
        <f>2025-טבלה2[[#This Row],[שנת יצור]]</f>
        <v>17</v>
      </c>
      <c r="Y1177" s="39">
        <v>45337</v>
      </c>
      <c r="Z1177" s="39">
        <v>45704</v>
      </c>
      <c r="AA1177" t="s">
        <v>259</v>
      </c>
      <c r="AB1177" t="s">
        <v>260</v>
      </c>
      <c r="AC1177" s="1">
        <f>LEN(טבלה2[[#This Row],[מספר רכב]])</f>
        <v>7</v>
      </c>
      <c r="AD1177" s="1" t="str">
        <f>RIGHT(טבלה2[[#This Row],[מספר רכב]],טבלה2[[#This Row],[ספרות בצדדים]])</f>
        <v>65</v>
      </c>
      <c r="AE1177" s="1" t="str">
        <f>MID(טבלה2[[#This Row],[מספר רכב]],טבלה2[[#This Row],[ספרות בצדדים]]+1,טבלה2[[#This Row],[ספרות באמצע]])</f>
        <v>201</v>
      </c>
      <c r="AF1177" s="1" t="str">
        <f>MID(טבלה2[[#This Row],[מספר רכב]],1,טבלה2[[#This Row],[ספרות בצדדים]])</f>
        <v>28</v>
      </c>
      <c r="AG1177" s="1" t="str">
        <f>CONCATENATE(טבלה2[[#This Row],[חלק שמאלי]],"-",טבלה2[[#This Row],[אמצע]],"-",טבלה2[[#This Row],[חלק ימני]])</f>
        <v>28-201-65</v>
      </c>
      <c r="AH1177">
        <f>IF(טבלה2[[#This Row],[מספר ספרות]]=7,3,2)</f>
        <v>3</v>
      </c>
      <c r="AI1177">
        <f>IF(טבלה2[[#This Row],[מספר ספרות]]=7,2,3)</f>
        <v>2</v>
      </c>
    </row>
    <row r="1178" spans="17:35" x14ac:dyDescent="0.25">
      <c r="Q1178">
        <v>73507801</v>
      </c>
      <c r="R1178">
        <v>845</v>
      </c>
      <c r="S1178" t="s">
        <v>226</v>
      </c>
      <c r="T1178" t="s">
        <v>461</v>
      </c>
      <c r="U1178" t="s">
        <v>656</v>
      </c>
      <c r="V1178">
        <v>14</v>
      </c>
      <c r="W1178">
        <v>2019</v>
      </c>
      <c r="X1178" s="1">
        <f>2025-טבלה2[[#This Row],[שנת יצור]]</f>
        <v>6</v>
      </c>
      <c r="Y1178" s="39">
        <v>45484</v>
      </c>
      <c r="Z1178" s="39">
        <v>45853</v>
      </c>
      <c r="AA1178" t="s">
        <v>119</v>
      </c>
      <c r="AB1178" t="s">
        <v>434</v>
      </c>
      <c r="AC1178" s="1">
        <f>LEN(טבלה2[[#This Row],[מספר רכב]])</f>
        <v>8</v>
      </c>
      <c r="AD1178" s="1" t="str">
        <f>RIGHT(טבלה2[[#This Row],[מספר רכב]],טבלה2[[#This Row],[ספרות בצדדים]])</f>
        <v>801</v>
      </c>
      <c r="AE1178" s="1" t="str">
        <f>MID(טבלה2[[#This Row],[מספר רכב]],טבלה2[[#This Row],[ספרות בצדדים]]+1,טבלה2[[#This Row],[ספרות באמצע]])</f>
        <v>07</v>
      </c>
      <c r="AF1178" s="1" t="str">
        <f>MID(טבלה2[[#This Row],[מספר רכב]],1,טבלה2[[#This Row],[ספרות בצדדים]])</f>
        <v>735</v>
      </c>
      <c r="AG1178" s="1" t="str">
        <f>CONCATENATE(טבלה2[[#This Row],[חלק שמאלי]],"-",טבלה2[[#This Row],[אמצע]],"-",טבלה2[[#This Row],[חלק ימני]])</f>
        <v>735-07-801</v>
      </c>
      <c r="AH1178">
        <f>IF(טבלה2[[#This Row],[מספר ספרות]]=7,3,2)</f>
        <v>2</v>
      </c>
      <c r="AI1178">
        <f>IF(טבלה2[[#This Row],[מספר ספרות]]=7,2,3)</f>
        <v>3</v>
      </c>
    </row>
    <row r="1179" spans="17:35" x14ac:dyDescent="0.25">
      <c r="Q1179">
        <v>4476736</v>
      </c>
      <c r="R1179">
        <v>413</v>
      </c>
      <c r="S1179" t="s">
        <v>123</v>
      </c>
      <c r="T1179" t="s">
        <v>138</v>
      </c>
      <c r="U1179" t="s">
        <v>125</v>
      </c>
      <c r="W1179">
        <v>2002</v>
      </c>
      <c r="X1179" s="1">
        <f>2025-טבלה2[[#This Row],[שנת יצור]]</f>
        <v>23</v>
      </c>
      <c r="Y1179" s="39">
        <v>45803</v>
      </c>
      <c r="Z1179" s="39">
        <v>45975</v>
      </c>
      <c r="AA1179" t="s">
        <v>190</v>
      </c>
      <c r="AB1179" t="s">
        <v>127</v>
      </c>
      <c r="AC1179" s="1">
        <f>LEN(טבלה2[[#This Row],[מספר רכב]])</f>
        <v>7</v>
      </c>
      <c r="AD1179" s="1" t="str">
        <f>RIGHT(טבלה2[[#This Row],[מספר רכב]],טבלה2[[#This Row],[ספרות בצדדים]])</f>
        <v>36</v>
      </c>
      <c r="AE1179" s="1" t="str">
        <f>MID(טבלה2[[#This Row],[מספר רכב]],טבלה2[[#This Row],[ספרות בצדדים]]+1,טבלה2[[#This Row],[ספרות באמצע]])</f>
        <v>767</v>
      </c>
      <c r="AF1179" s="1" t="str">
        <f>MID(טבלה2[[#This Row],[מספר רכב]],1,טבלה2[[#This Row],[ספרות בצדדים]])</f>
        <v>44</v>
      </c>
      <c r="AG1179" s="1" t="str">
        <f>CONCATENATE(טבלה2[[#This Row],[חלק שמאלי]],"-",טבלה2[[#This Row],[אמצע]],"-",טבלה2[[#This Row],[חלק ימני]])</f>
        <v>44-767-36</v>
      </c>
      <c r="AH1179">
        <f>IF(טבלה2[[#This Row],[מספר ספרות]]=7,3,2)</f>
        <v>3</v>
      </c>
      <c r="AI1179">
        <f>IF(טבלה2[[#This Row],[מספר ספרות]]=7,2,3)</f>
        <v>2</v>
      </c>
    </row>
    <row r="1180" spans="17:35" x14ac:dyDescent="0.25">
      <c r="Q1180">
        <v>6423939</v>
      </c>
      <c r="R1180">
        <v>845</v>
      </c>
      <c r="S1180" t="s">
        <v>226</v>
      </c>
      <c r="T1180" t="s">
        <v>461</v>
      </c>
      <c r="U1180" t="s">
        <v>360</v>
      </c>
      <c r="V1180">
        <v>14</v>
      </c>
      <c r="W1180">
        <v>2016</v>
      </c>
      <c r="X1180" s="1">
        <f>2025-טבלה2[[#This Row],[שנת יצור]]</f>
        <v>9</v>
      </c>
      <c r="Y1180" s="39">
        <v>45459</v>
      </c>
      <c r="Z1180" s="39">
        <v>45834</v>
      </c>
      <c r="AA1180" t="s">
        <v>119</v>
      </c>
      <c r="AB1180" t="s">
        <v>434</v>
      </c>
      <c r="AC1180" s="1">
        <f>LEN(טבלה2[[#This Row],[מספר רכב]])</f>
        <v>7</v>
      </c>
      <c r="AD1180" s="1" t="str">
        <f>RIGHT(טבלה2[[#This Row],[מספר רכב]],טבלה2[[#This Row],[ספרות בצדדים]])</f>
        <v>39</v>
      </c>
      <c r="AE1180" s="1" t="str">
        <f>MID(טבלה2[[#This Row],[מספר רכב]],טבלה2[[#This Row],[ספרות בצדדים]]+1,טבלה2[[#This Row],[ספרות באמצע]])</f>
        <v>239</v>
      </c>
      <c r="AF1180" s="1" t="str">
        <f>MID(טבלה2[[#This Row],[מספר רכב]],1,טבלה2[[#This Row],[ספרות בצדדים]])</f>
        <v>64</v>
      </c>
      <c r="AG1180" s="1" t="str">
        <f>CONCATENATE(טבלה2[[#This Row],[חלק שמאלי]],"-",טבלה2[[#This Row],[אמצע]],"-",טבלה2[[#This Row],[חלק ימני]])</f>
        <v>64-239-39</v>
      </c>
      <c r="AH1180">
        <f>IF(טבלה2[[#This Row],[מספר ספרות]]=7,3,2)</f>
        <v>3</v>
      </c>
      <c r="AI1180">
        <f>IF(טבלה2[[#This Row],[מספר ספרות]]=7,2,3)</f>
        <v>2</v>
      </c>
    </row>
    <row r="1181" spans="17:35" x14ac:dyDescent="0.25">
      <c r="Q1181">
        <v>8906462</v>
      </c>
      <c r="R1181">
        <v>751</v>
      </c>
      <c r="S1181" t="s">
        <v>231</v>
      </c>
      <c r="T1181" t="s">
        <v>301</v>
      </c>
      <c r="U1181" t="s">
        <v>302</v>
      </c>
      <c r="V1181">
        <v>15</v>
      </c>
      <c r="W1181">
        <v>2008</v>
      </c>
      <c r="X1181" s="1">
        <f>2025-טבלה2[[#This Row],[שנת יצור]]</f>
        <v>17</v>
      </c>
      <c r="Y1181" s="39">
        <v>45803</v>
      </c>
      <c r="Z1181" s="39">
        <v>46158</v>
      </c>
      <c r="AA1181" t="s">
        <v>727</v>
      </c>
      <c r="AB1181" t="s">
        <v>260</v>
      </c>
      <c r="AC1181" s="1">
        <f>LEN(טבלה2[[#This Row],[מספר רכב]])</f>
        <v>7</v>
      </c>
      <c r="AD1181" s="1" t="str">
        <f>RIGHT(טבלה2[[#This Row],[מספר רכב]],טבלה2[[#This Row],[ספרות בצדדים]])</f>
        <v>62</v>
      </c>
      <c r="AE1181" s="1" t="str">
        <f>MID(טבלה2[[#This Row],[מספר רכב]],טבלה2[[#This Row],[ספרות בצדדים]]+1,טבלה2[[#This Row],[ספרות באמצע]])</f>
        <v>064</v>
      </c>
      <c r="AF1181" s="1" t="str">
        <f>MID(טבלה2[[#This Row],[מספר רכב]],1,טבלה2[[#This Row],[ספרות בצדדים]])</f>
        <v>89</v>
      </c>
      <c r="AG1181" s="1" t="str">
        <f>CONCATENATE(טבלה2[[#This Row],[חלק שמאלי]],"-",טבלה2[[#This Row],[אמצע]],"-",טבלה2[[#This Row],[חלק ימני]])</f>
        <v>89-064-62</v>
      </c>
      <c r="AH1181">
        <f>IF(טבלה2[[#This Row],[מספר ספרות]]=7,3,2)</f>
        <v>3</v>
      </c>
      <c r="AI1181">
        <f>IF(טבלה2[[#This Row],[מספר ספרות]]=7,2,3)</f>
        <v>2</v>
      </c>
    </row>
    <row r="1182" spans="17:35" x14ac:dyDescent="0.25">
      <c r="Q1182">
        <v>19903103</v>
      </c>
      <c r="R1182">
        <v>590</v>
      </c>
      <c r="S1182" t="s">
        <v>235</v>
      </c>
      <c r="T1182" t="s">
        <v>828</v>
      </c>
      <c r="U1182" t="s">
        <v>425</v>
      </c>
      <c r="V1182">
        <v>15</v>
      </c>
      <c r="W1182">
        <v>2023</v>
      </c>
      <c r="X1182" s="1">
        <f>2025-טבלה2[[#This Row],[שנת יצור]]</f>
        <v>2</v>
      </c>
      <c r="Y1182" s="39">
        <v>44927</v>
      </c>
      <c r="Z1182" s="39">
        <v>46022</v>
      </c>
      <c r="AA1182" t="s">
        <v>133</v>
      </c>
      <c r="AB1182" t="s">
        <v>457</v>
      </c>
      <c r="AC1182" s="1">
        <f>LEN(טבלה2[[#This Row],[מספר רכב]])</f>
        <v>8</v>
      </c>
      <c r="AD1182" s="1" t="str">
        <f>RIGHT(טבלה2[[#This Row],[מספר רכב]],טבלה2[[#This Row],[ספרות בצדדים]])</f>
        <v>103</v>
      </c>
      <c r="AE1182" s="1" t="str">
        <f>MID(טבלה2[[#This Row],[מספר רכב]],טבלה2[[#This Row],[ספרות בצדדים]]+1,טבלה2[[#This Row],[ספרות באמצע]])</f>
        <v>03</v>
      </c>
      <c r="AF1182" s="1" t="str">
        <f>MID(טבלה2[[#This Row],[מספר רכב]],1,טבלה2[[#This Row],[ספרות בצדדים]])</f>
        <v>199</v>
      </c>
      <c r="AG1182" s="1" t="str">
        <f>CONCATENATE(טבלה2[[#This Row],[חלק שמאלי]],"-",טבלה2[[#This Row],[אמצע]],"-",טבלה2[[#This Row],[חלק ימני]])</f>
        <v>199-03-103</v>
      </c>
      <c r="AH1182">
        <f>IF(טבלה2[[#This Row],[מספר ספרות]]=7,3,2)</f>
        <v>2</v>
      </c>
      <c r="AI1182">
        <f>IF(טבלה2[[#This Row],[מספר ספרות]]=7,2,3)</f>
        <v>3</v>
      </c>
    </row>
    <row r="1183" spans="17:35" x14ac:dyDescent="0.25">
      <c r="Q1183">
        <v>4099961</v>
      </c>
      <c r="R1183">
        <v>588</v>
      </c>
      <c r="S1183" t="s">
        <v>111</v>
      </c>
      <c r="T1183" t="s">
        <v>112</v>
      </c>
      <c r="U1183" t="s">
        <v>121</v>
      </c>
      <c r="W1183">
        <v>2007</v>
      </c>
      <c r="X1183" s="1">
        <f>2025-טבלה2[[#This Row],[שנת יצור]]</f>
        <v>18</v>
      </c>
      <c r="Y1183" s="39">
        <v>45502</v>
      </c>
      <c r="Z1183" s="39">
        <v>45868</v>
      </c>
      <c r="AA1183" t="s">
        <v>120</v>
      </c>
      <c r="AB1183" t="s">
        <v>115</v>
      </c>
      <c r="AC1183" s="1">
        <f>LEN(טבלה2[[#This Row],[מספר רכב]])</f>
        <v>7</v>
      </c>
      <c r="AD1183" s="1" t="str">
        <f>RIGHT(טבלה2[[#This Row],[מספר רכב]],טבלה2[[#This Row],[ספרות בצדדים]])</f>
        <v>61</v>
      </c>
      <c r="AE1183" s="1" t="str">
        <f>MID(טבלה2[[#This Row],[מספר רכב]],טבלה2[[#This Row],[ספרות בצדדים]]+1,טבלה2[[#This Row],[ספרות באמצע]])</f>
        <v>999</v>
      </c>
      <c r="AF1183" s="1" t="str">
        <f>MID(טבלה2[[#This Row],[מספר רכב]],1,טבלה2[[#This Row],[ספרות בצדדים]])</f>
        <v>40</v>
      </c>
      <c r="AG1183" s="1" t="str">
        <f>CONCATENATE(טבלה2[[#This Row],[חלק שמאלי]],"-",טבלה2[[#This Row],[אמצע]],"-",טבלה2[[#This Row],[חלק ימני]])</f>
        <v>40-999-61</v>
      </c>
      <c r="AH1183">
        <f>IF(טבלה2[[#This Row],[מספר ספרות]]=7,3,2)</f>
        <v>3</v>
      </c>
      <c r="AI1183">
        <f>IF(טבלה2[[#This Row],[מספר ספרות]]=7,2,3)</f>
        <v>2</v>
      </c>
    </row>
    <row r="1184" spans="17:35" x14ac:dyDescent="0.25">
      <c r="Q1184">
        <v>1970076</v>
      </c>
      <c r="R1184">
        <v>143</v>
      </c>
      <c r="S1184" t="s">
        <v>210</v>
      </c>
      <c r="T1184" t="s">
        <v>829</v>
      </c>
      <c r="U1184" t="s">
        <v>830</v>
      </c>
      <c r="V1184">
        <v>15</v>
      </c>
      <c r="W1184">
        <v>2013</v>
      </c>
      <c r="X1184" s="1">
        <f>2025-טבלה2[[#This Row],[שנת יצור]]</f>
        <v>12</v>
      </c>
      <c r="Y1184" s="39">
        <v>45412</v>
      </c>
      <c r="Z1184" s="39">
        <v>45803</v>
      </c>
      <c r="AA1184" t="s">
        <v>119</v>
      </c>
      <c r="AB1184" t="s">
        <v>329</v>
      </c>
      <c r="AC1184" s="1">
        <f>LEN(טבלה2[[#This Row],[מספר רכב]])</f>
        <v>7</v>
      </c>
      <c r="AD1184" s="1" t="str">
        <f>RIGHT(טבלה2[[#This Row],[מספר רכב]],טבלה2[[#This Row],[ספרות בצדדים]])</f>
        <v>76</v>
      </c>
      <c r="AE1184" s="1" t="str">
        <f>MID(טבלה2[[#This Row],[מספר רכב]],טבלה2[[#This Row],[ספרות בצדדים]]+1,טבלה2[[#This Row],[ספרות באמצע]])</f>
        <v>700</v>
      </c>
      <c r="AF1184" s="1" t="str">
        <f>MID(טבלה2[[#This Row],[מספר רכב]],1,טבלה2[[#This Row],[ספרות בצדדים]])</f>
        <v>19</v>
      </c>
      <c r="AG1184" s="1" t="str">
        <f>CONCATENATE(טבלה2[[#This Row],[חלק שמאלי]],"-",טבלה2[[#This Row],[אמצע]],"-",טבלה2[[#This Row],[חלק ימני]])</f>
        <v>19-700-76</v>
      </c>
      <c r="AH1184">
        <f>IF(טבלה2[[#This Row],[מספר ספרות]]=7,3,2)</f>
        <v>3</v>
      </c>
      <c r="AI1184">
        <f>IF(טבלה2[[#This Row],[מספר ספרות]]=7,2,3)</f>
        <v>2</v>
      </c>
    </row>
    <row r="1185" spans="17:35" x14ac:dyDescent="0.25">
      <c r="Q1185">
        <v>65373403</v>
      </c>
      <c r="R1185">
        <v>743</v>
      </c>
      <c r="S1185" t="s">
        <v>336</v>
      </c>
      <c r="T1185" t="s">
        <v>662</v>
      </c>
      <c r="U1185" t="s">
        <v>113</v>
      </c>
      <c r="V1185">
        <v>13</v>
      </c>
      <c r="W1185">
        <v>2024</v>
      </c>
      <c r="X1185" s="1">
        <f>2025-טבלה2[[#This Row],[שנת יצור]]</f>
        <v>1</v>
      </c>
      <c r="Y1185" s="39">
        <v>45435</v>
      </c>
      <c r="Z1185" s="39">
        <v>46164</v>
      </c>
      <c r="AA1185" t="s">
        <v>119</v>
      </c>
      <c r="AB1185">
        <v>2008</v>
      </c>
      <c r="AC1185" s="1">
        <f>LEN(טבלה2[[#This Row],[מספר רכב]])</f>
        <v>8</v>
      </c>
      <c r="AD1185" s="1" t="str">
        <f>RIGHT(טבלה2[[#This Row],[מספר רכב]],טבלה2[[#This Row],[ספרות בצדדים]])</f>
        <v>403</v>
      </c>
      <c r="AE1185" s="1" t="str">
        <f>MID(טבלה2[[#This Row],[מספר רכב]],טבלה2[[#This Row],[ספרות בצדדים]]+1,טבלה2[[#This Row],[ספרות באמצע]])</f>
        <v>73</v>
      </c>
      <c r="AF1185" s="1" t="str">
        <f>MID(טבלה2[[#This Row],[מספר רכב]],1,טבלה2[[#This Row],[ספרות בצדדים]])</f>
        <v>653</v>
      </c>
      <c r="AG1185" s="1" t="str">
        <f>CONCATENATE(טבלה2[[#This Row],[חלק שמאלי]],"-",טבלה2[[#This Row],[אמצע]],"-",טבלה2[[#This Row],[חלק ימני]])</f>
        <v>653-73-403</v>
      </c>
      <c r="AH1185">
        <f>IF(טבלה2[[#This Row],[מספר ספרות]]=7,3,2)</f>
        <v>2</v>
      </c>
      <c r="AI1185">
        <f>IF(טבלה2[[#This Row],[מספר ספרות]]=7,2,3)</f>
        <v>3</v>
      </c>
    </row>
    <row r="1186" spans="17:35" x14ac:dyDescent="0.25">
      <c r="Q1186">
        <v>44186103</v>
      </c>
      <c r="R1186">
        <v>885</v>
      </c>
      <c r="S1186" t="s">
        <v>239</v>
      </c>
      <c r="T1186" t="s">
        <v>831</v>
      </c>
      <c r="U1186" t="s">
        <v>151</v>
      </c>
      <c r="V1186">
        <v>1</v>
      </c>
      <c r="W1186">
        <v>2023</v>
      </c>
      <c r="X1186" s="1">
        <f>2025-טבלה2[[#This Row],[שנת יצור]]</f>
        <v>2</v>
      </c>
      <c r="Y1186" s="39">
        <v>45049</v>
      </c>
      <c r="Z1186" s="39">
        <v>46144</v>
      </c>
      <c r="AA1186" t="s">
        <v>118</v>
      </c>
      <c r="AB1186" t="s">
        <v>832</v>
      </c>
      <c r="AC1186" s="1">
        <f>LEN(טבלה2[[#This Row],[מספר רכב]])</f>
        <v>8</v>
      </c>
      <c r="AD1186" s="1" t="str">
        <f>RIGHT(טבלה2[[#This Row],[מספר רכב]],טבלה2[[#This Row],[ספרות בצדדים]])</f>
        <v>103</v>
      </c>
      <c r="AE1186" s="1" t="str">
        <f>MID(טבלה2[[#This Row],[מספר רכב]],טבלה2[[#This Row],[ספרות בצדדים]]+1,טבלה2[[#This Row],[ספרות באמצע]])</f>
        <v>86</v>
      </c>
      <c r="AF1186" s="1" t="str">
        <f>MID(טבלה2[[#This Row],[מספר רכב]],1,טבלה2[[#This Row],[ספרות בצדדים]])</f>
        <v>441</v>
      </c>
      <c r="AG1186" s="1" t="str">
        <f>CONCATENATE(טבלה2[[#This Row],[חלק שמאלי]],"-",טבלה2[[#This Row],[אמצע]],"-",טבלה2[[#This Row],[חלק ימני]])</f>
        <v>441-86-103</v>
      </c>
      <c r="AH1186">
        <f>IF(טבלה2[[#This Row],[מספר ספרות]]=7,3,2)</f>
        <v>2</v>
      </c>
      <c r="AI1186">
        <f>IF(טבלה2[[#This Row],[מספר ספרות]]=7,2,3)</f>
        <v>3</v>
      </c>
    </row>
    <row r="1187" spans="17:35" x14ac:dyDescent="0.25">
      <c r="Q1187">
        <v>8083038</v>
      </c>
      <c r="R1187">
        <v>885</v>
      </c>
      <c r="S1187" t="s">
        <v>239</v>
      </c>
      <c r="T1187" t="s">
        <v>365</v>
      </c>
      <c r="U1187" t="s">
        <v>366</v>
      </c>
      <c r="V1187">
        <v>14</v>
      </c>
      <c r="W1187">
        <v>2016</v>
      </c>
      <c r="X1187" s="1">
        <f>2025-טבלה2[[#This Row],[שנת יצור]]</f>
        <v>9</v>
      </c>
      <c r="Y1187" s="39">
        <v>45781</v>
      </c>
      <c r="Z1187" s="39">
        <v>46173</v>
      </c>
      <c r="AA1187" t="s">
        <v>289</v>
      </c>
      <c r="AB1187" t="s">
        <v>368</v>
      </c>
      <c r="AC1187" s="1">
        <f>LEN(טבלה2[[#This Row],[מספר רכב]])</f>
        <v>7</v>
      </c>
      <c r="AD1187" s="1" t="str">
        <f>RIGHT(טבלה2[[#This Row],[מספר רכב]],טבלה2[[#This Row],[ספרות בצדדים]])</f>
        <v>38</v>
      </c>
      <c r="AE1187" s="1" t="str">
        <f>MID(טבלה2[[#This Row],[מספר רכב]],טבלה2[[#This Row],[ספרות בצדדים]]+1,טבלה2[[#This Row],[ספרות באמצע]])</f>
        <v>830</v>
      </c>
      <c r="AF1187" s="1" t="str">
        <f>MID(טבלה2[[#This Row],[מספר רכב]],1,טבלה2[[#This Row],[ספרות בצדדים]])</f>
        <v>80</v>
      </c>
      <c r="AG1187" s="1" t="str">
        <f>CONCATENATE(טבלה2[[#This Row],[חלק שמאלי]],"-",טבלה2[[#This Row],[אמצע]],"-",טבלה2[[#This Row],[חלק ימני]])</f>
        <v>80-830-38</v>
      </c>
      <c r="AH1187">
        <f>IF(טבלה2[[#This Row],[מספר ספרות]]=7,3,2)</f>
        <v>3</v>
      </c>
      <c r="AI1187">
        <f>IF(טבלה2[[#This Row],[מספר ספרות]]=7,2,3)</f>
        <v>2</v>
      </c>
    </row>
    <row r="1188" spans="17:35" x14ac:dyDescent="0.25">
      <c r="Q1188">
        <v>44885503</v>
      </c>
      <c r="R1188">
        <v>299</v>
      </c>
      <c r="S1188" t="s">
        <v>374</v>
      </c>
      <c r="T1188" t="s">
        <v>833</v>
      </c>
      <c r="U1188" t="s">
        <v>834</v>
      </c>
      <c r="V1188">
        <v>11</v>
      </c>
      <c r="W1188">
        <v>2023</v>
      </c>
      <c r="X1188" s="1">
        <f>2025-טבלה2[[#This Row],[שנת יצור]]</f>
        <v>2</v>
      </c>
      <c r="Y1188" s="39">
        <v>45064</v>
      </c>
      <c r="Z1188" s="39">
        <v>46159</v>
      </c>
      <c r="AA1188" t="s">
        <v>768</v>
      </c>
      <c r="AB1188" t="s">
        <v>564</v>
      </c>
      <c r="AC1188" s="1">
        <f>LEN(טבלה2[[#This Row],[מספר רכב]])</f>
        <v>8</v>
      </c>
      <c r="AD1188" s="1" t="str">
        <f>RIGHT(טבלה2[[#This Row],[מספר רכב]],טבלה2[[#This Row],[ספרות בצדדים]])</f>
        <v>503</v>
      </c>
      <c r="AE1188" s="1" t="str">
        <f>MID(טבלה2[[#This Row],[מספר רכב]],טבלה2[[#This Row],[ספרות בצדדים]]+1,טבלה2[[#This Row],[ספרות באמצע]])</f>
        <v>85</v>
      </c>
      <c r="AF1188" s="1" t="str">
        <f>MID(טבלה2[[#This Row],[מספר רכב]],1,טבלה2[[#This Row],[ספרות בצדדים]])</f>
        <v>448</v>
      </c>
      <c r="AG1188" s="1" t="str">
        <f>CONCATENATE(טבלה2[[#This Row],[חלק שמאלי]],"-",טבלה2[[#This Row],[אמצע]],"-",טבלה2[[#This Row],[חלק ימני]])</f>
        <v>448-85-503</v>
      </c>
      <c r="AH1188">
        <f>IF(טבלה2[[#This Row],[מספר ספרות]]=7,3,2)</f>
        <v>2</v>
      </c>
      <c r="AI1188">
        <f>IF(טבלה2[[#This Row],[מספר ספרות]]=7,2,3)</f>
        <v>3</v>
      </c>
    </row>
    <row r="1189" spans="17:35" x14ac:dyDescent="0.25">
      <c r="Q1189">
        <v>33436603</v>
      </c>
      <c r="R1189">
        <v>481</v>
      </c>
      <c r="S1189" t="s">
        <v>165</v>
      </c>
      <c r="T1189" t="s">
        <v>835</v>
      </c>
      <c r="U1189" t="s">
        <v>430</v>
      </c>
      <c r="V1189">
        <v>14</v>
      </c>
      <c r="W1189">
        <v>2023</v>
      </c>
      <c r="X1189" s="1">
        <f>2025-טבלה2[[#This Row],[שנת יצור]]</f>
        <v>2</v>
      </c>
      <c r="Y1189" s="39">
        <v>44987</v>
      </c>
      <c r="Z1189" s="39">
        <v>46082</v>
      </c>
      <c r="AA1189" t="s">
        <v>119</v>
      </c>
      <c r="AB1189" t="s">
        <v>836</v>
      </c>
      <c r="AC1189" s="1">
        <f>LEN(טבלה2[[#This Row],[מספר רכב]])</f>
        <v>8</v>
      </c>
      <c r="AD1189" s="1" t="str">
        <f>RIGHT(טבלה2[[#This Row],[מספר רכב]],טבלה2[[#This Row],[ספרות בצדדים]])</f>
        <v>603</v>
      </c>
      <c r="AE1189" s="1" t="str">
        <f>MID(טבלה2[[#This Row],[מספר רכב]],טבלה2[[#This Row],[ספרות בצדדים]]+1,טבלה2[[#This Row],[ספרות באמצע]])</f>
        <v>36</v>
      </c>
      <c r="AF1189" s="1" t="str">
        <f>MID(טבלה2[[#This Row],[מספר רכב]],1,טבלה2[[#This Row],[ספרות בצדדים]])</f>
        <v>334</v>
      </c>
      <c r="AG1189" s="1" t="str">
        <f>CONCATENATE(טבלה2[[#This Row],[חלק שמאלי]],"-",טבלה2[[#This Row],[אמצע]],"-",טבלה2[[#This Row],[חלק ימני]])</f>
        <v>334-36-603</v>
      </c>
      <c r="AH1189">
        <f>IF(טבלה2[[#This Row],[מספר ספרות]]=7,3,2)</f>
        <v>2</v>
      </c>
      <c r="AI1189">
        <f>IF(טבלה2[[#This Row],[מספר ספרות]]=7,2,3)</f>
        <v>3</v>
      </c>
    </row>
    <row r="1190" spans="17:35" x14ac:dyDescent="0.25">
      <c r="Q1190">
        <v>39705901</v>
      </c>
      <c r="R1190">
        <v>778</v>
      </c>
      <c r="S1190" t="s">
        <v>353</v>
      </c>
      <c r="T1190" t="s">
        <v>440</v>
      </c>
      <c r="U1190" t="s">
        <v>441</v>
      </c>
      <c r="V1190">
        <v>14</v>
      </c>
      <c r="W1190">
        <v>2018</v>
      </c>
      <c r="X1190" s="1">
        <f>2025-טבלה2[[#This Row],[שנת יצור]]</f>
        <v>7</v>
      </c>
      <c r="Y1190" s="39">
        <v>45784</v>
      </c>
      <c r="Z1190" s="39">
        <v>46149</v>
      </c>
      <c r="AA1190" t="s">
        <v>119</v>
      </c>
      <c r="AB1190" t="s">
        <v>407</v>
      </c>
      <c r="AC1190" s="1">
        <f>LEN(טבלה2[[#This Row],[מספר רכב]])</f>
        <v>8</v>
      </c>
      <c r="AD1190" s="1" t="str">
        <f>RIGHT(טבלה2[[#This Row],[מספר רכב]],טבלה2[[#This Row],[ספרות בצדדים]])</f>
        <v>901</v>
      </c>
      <c r="AE1190" s="1" t="str">
        <f>MID(טבלה2[[#This Row],[מספר רכב]],טבלה2[[#This Row],[ספרות בצדדים]]+1,טבלה2[[#This Row],[ספרות באמצע]])</f>
        <v>05</v>
      </c>
      <c r="AF1190" s="1" t="str">
        <f>MID(טבלה2[[#This Row],[מספר רכב]],1,טבלה2[[#This Row],[ספרות בצדדים]])</f>
        <v>397</v>
      </c>
      <c r="AG1190" s="1" t="str">
        <f>CONCATENATE(טבלה2[[#This Row],[חלק שמאלי]],"-",טבלה2[[#This Row],[אמצע]],"-",טבלה2[[#This Row],[חלק ימני]])</f>
        <v>397-05-901</v>
      </c>
      <c r="AH1190">
        <f>IF(טבלה2[[#This Row],[מספר ספרות]]=7,3,2)</f>
        <v>2</v>
      </c>
      <c r="AI1190">
        <f>IF(טבלה2[[#This Row],[מספר ספרות]]=7,2,3)</f>
        <v>3</v>
      </c>
    </row>
    <row r="1191" spans="17:35" x14ac:dyDescent="0.25">
      <c r="Q1191">
        <v>37956301</v>
      </c>
      <c r="R1191">
        <v>322</v>
      </c>
      <c r="S1191" t="s">
        <v>605</v>
      </c>
      <c r="T1191" t="s">
        <v>606</v>
      </c>
      <c r="U1191" t="s">
        <v>194</v>
      </c>
      <c r="V1191">
        <v>9</v>
      </c>
      <c r="W1191">
        <v>2018</v>
      </c>
      <c r="X1191" s="1">
        <f>2025-טבלה2[[#This Row],[שנת יצור]]</f>
        <v>7</v>
      </c>
      <c r="Y1191" s="39">
        <v>45781</v>
      </c>
      <c r="Z1191" s="39">
        <v>46145</v>
      </c>
      <c r="AA1191" t="s">
        <v>184</v>
      </c>
      <c r="AB1191" t="s">
        <v>607</v>
      </c>
      <c r="AC1191" s="1">
        <f>LEN(טבלה2[[#This Row],[מספר רכב]])</f>
        <v>8</v>
      </c>
      <c r="AD1191" s="1" t="str">
        <f>RIGHT(טבלה2[[#This Row],[מספר רכב]],טבלה2[[#This Row],[ספרות בצדדים]])</f>
        <v>301</v>
      </c>
      <c r="AE1191" s="1" t="str">
        <f>MID(טבלה2[[#This Row],[מספר רכב]],טבלה2[[#This Row],[ספרות בצדדים]]+1,טבלה2[[#This Row],[ספרות באמצע]])</f>
        <v>56</v>
      </c>
      <c r="AF1191" s="1" t="str">
        <f>MID(טבלה2[[#This Row],[מספר רכב]],1,טבלה2[[#This Row],[ספרות בצדדים]])</f>
        <v>379</v>
      </c>
      <c r="AG1191" s="1" t="str">
        <f>CONCATENATE(טבלה2[[#This Row],[חלק שמאלי]],"-",טבלה2[[#This Row],[אמצע]],"-",טבלה2[[#This Row],[חלק ימני]])</f>
        <v>379-56-301</v>
      </c>
      <c r="AH1191">
        <f>IF(טבלה2[[#This Row],[מספר ספרות]]=7,3,2)</f>
        <v>2</v>
      </c>
      <c r="AI1191">
        <f>IF(טבלה2[[#This Row],[מספר ספרות]]=7,2,3)</f>
        <v>3</v>
      </c>
    </row>
    <row r="1192" spans="17:35" x14ac:dyDescent="0.25">
      <c r="Q1192">
        <v>73554101</v>
      </c>
      <c r="R1192">
        <v>253</v>
      </c>
      <c r="S1192" t="s">
        <v>196</v>
      </c>
      <c r="T1192" t="s">
        <v>359</v>
      </c>
      <c r="U1192" t="s">
        <v>592</v>
      </c>
      <c r="V1192">
        <v>15</v>
      </c>
      <c r="W1192">
        <v>2019</v>
      </c>
      <c r="X1192" s="1">
        <f>2025-טבלה2[[#This Row],[שנת יצור]]</f>
        <v>6</v>
      </c>
      <c r="Y1192" s="39">
        <v>45781</v>
      </c>
      <c r="Z1192" s="39">
        <v>46146</v>
      </c>
      <c r="AA1192" t="s">
        <v>156</v>
      </c>
      <c r="AB1192" t="s">
        <v>348</v>
      </c>
      <c r="AC1192" s="1">
        <f>LEN(טבלה2[[#This Row],[מספר רכב]])</f>
        <v>8</v>
      </c>
      <c r="AD1192" s="1" t="str">
        <f>RIGHT(טבלה2[[#This Row],[מספר רכב]],טבלה2[[#This Row],[ספרות בצדדים]])</f>
        <v>101</v>
      </c>
      <c r="AE1192" s="1" t="str">
        <f>MID(טבלה2[[#This Row],[מספר רכב]],טבלה2[[#This Row],[ספרות בצדדים]]+1,טבלה2[[#This Row],[ספרות באמצע]])</f>
        <v>54</v>
      </c>
      <c r="AF1192" s="1" t="str">
        <f>MID(טבלה2[[#This Row],[מספר רכב]],1,טבלה2[[#This Row],[ספרות בצדדים]])</f>
        <v>735</v>
      </c>
      <c r="AG1192" s="1" t="str">
        <f>CONCATENATE(טבלה2[[#This Row],[חלק שמאלי]],"-",טבלה2[[#This Row],[אמצע]],"-",טבלה2[[#This Row],[חלק ימני]])</f>
        <v>735-54-101</v>
      </c>
      <c r="AH1192">
        <f>IF(טבלה2[[#This Row],[מספר ספרות]]=7,3,2)</f>
        <v>2</v>
      </c>
      <c r="AI1192">
        <f>IF(טבלה2[[#This Row],[מספר ספרות]]=7,2,3)</f>
        <v>3</v>
      </c>
    </row>
    <row r="1193" spans="17:35" x14ac:dyDescent="0.25">
      <c r="Q1193">
        <v>86499402</v>
      </c>
      <c r="R1193">
        <v>416</v>
      </c>
      <c r="S1193" t="s">
        <v>408</v>
      </c>
      <c r="T1193" t="s">
        <v>837</v>
      </c>
      <c r="U1193" t="s">
        <v>410</v>
      </c>
      <c r="V1193">
        <v>14</v>
      </c>
      <c r="W1193">
        <v>2022</v>
      </c>
      <c r="X1193" s="1">
        <f>2025-טבלה2[[#This Row],[שנת יצור]]</f>
        <v>3</v>
      </c>
      <c r="Y1193" s="39">
        <v>45781</v>
      </c>
      <c r="Z1193" s="39">
        <v>46184</v>
      </c>
      <c r="AA1193" t="s">
        <v>116</v>
      </c>
      <c r="AB1193" t="s">
        <v>304</v>
      </c>
      <c r="AC1193" s="1">
        <f>LEN(טבלה2[[#This Row],[מספר רכב]])</f>
        <v>8</v>
      </c>
      <c r="AD1193" s="1" t="str">
        <f>RIGHT(טבלה2[[#This Row],[מספר רכב]],טבלה2[[#This Row],[ספרות בצדדים]])</f>
        <v>402</v>
      </c>
      <c r="AE1193" s="1" t="str">
        <f>MID(טבלה2[[#This Row],[מספר רכב]],טבלה2[[#This Row],[ספרות בצדדים]]+1,טבלה2[[#This Row],[ספרות באמצע]])</f>
        <v>99</v>
      </c>
      <c r="AF1193" s="1" t="str">
        <f>MID(טבלה2[[#This Row],[מספר רכב]],1,טבלה2[[#This Row],[ספרות בצדדים]])</f>
        <v>864</v>
      </c>
      <c r="AG1193" s="1" t="str">
        <f>CONCATENATE(טבלה2[[#This Row],[חלק שמאלי]],"-",טבלה2[[#This Row],[אמצע]],"-",טבלה2[[#This Row],[חלק ימני]])</f>
        <v>864-99-402</v>
      </c>
      <c r="AH1193">
        <f>IF(טבלה2[[#This Row],[מספר ספרות]]=7,3,2)</f>
        <v>2</v>
      </c>
      <c r="AI1193">
        <f>IF(טבלה2[[#This Row],[מספר ספרות]]=7,2,3)</f>
        <v>3</v>
      </c>
    </row>
    <row r="1194" spans="17:35" x14ac:dyDescent="0.25">
      <c r="Q1194">
        <v>7243355</v>
      </c>
      <c r="R1194">
        <v>253</v>
      </c>
      <c r="S1194" t="s">
        <v>196</v>
      </c>
      <c r="T1194" t="s">
        <v>359</v>
      </c>
      <c r="U1194" t="s">
        <v>278</v>
      </c>
      <c r="V1194">
        <v>15</v>
      </c>
      <c r="W1194">
        <v>2017</v>
      </c>
      <c r="X1194" s="1">
        <f>2025-טבלה2[[#This Row],[שנת יצור]]</f>
        <v>8</v>
      </c>
      <c r="Y1194" s="39">
        <v>45781</v>
      </c>
      <c r="Z1194" s="39">
        <v>46145</v>
      </c>
      <c r="AA1194" t="s">
        <v>119</v>
      </c>
      <c r="AB1194" t="s">
        <v>348</v>
      </c>
      <c r="AC1194" s="1">
        <f>LEN(טבלה2[[#This Row],[מספר רכב]])</f>
        <v>7</v>
      </c>
      <c r="AD1194" s="1" t="str">
        <f>RIGHT(טבלה2[[#This Row],[מספר רכב]],טבלה2[[#This Row],[ספרות בצדדים]])</f>
        <v>55</v>
      </c>
      <c r="AE1194" s="1" t="str">
        <f>MID(טבלה2[[#This Row],[מספר רכב]],טבלה2[[#This Row],[ספרות בצדדים]]+1,טבלה2[[#This Row],[ספרות באמצע]])</f>
        <v>433</v>
      </c>
      <c r="AF1194" s="1" t="str">
        <f>MID(טבלה2[[#This Row],[מספר רכב]],1,טבלה2[[#This Row],[ספרות בצדדים]])</f>
        <v>72</v>
      </c>
      <c r="AG1194" s="1" t="str">
        <f>CONCATENATE(טבלה2[[#This Row],[חלק שמאלי]],"-",טבלה2[[#This Row],[אמצע]],"-",טבלה2[[#This Row],[חלק ימני]])</f>
        <v>72-433-55</v>
      </c>
      <c r="AH1194">
        <f>IF(טבלה2[[#This Row],[מספר ספרות]]=7,3,2)</f>
        <v>3</v>
      </c>
      <c r="AI1194">
        <f>IF(טבלה2[[#This Row],[מספר ספרות]]=7,2,3)</f>
        <v>2</v>
      </c>
    </row>
    <row r="1195" spans="17:35" x14ac:dyDescent="0.25">
      <c r="Q1195">
        <v>5298586</v>
      </c>
      <c r="R1195">
        <v>322</v>
      </c>
      <c r="S1195" t="s">
        <v>605</v>
      </c>
      <c r="T1195" t="s">
        <v>606</v>
      </c>
      <c r="U1195" t="s">
        <v>194</v>
      </c>
      <c r="V1195">
        <v>9</v>
      </c>
      <c r="W1195">
        <v>2017</v>
      </c>
      <c r="X1195" s="1">
        <f>2025-טבלה2[[#This Row],[שנת יצור]]</f>
        <v>8</v>
      </c>
      <c r="Y1195" s="39">
        <v>45781</v>
      </c>
      <c r="Z1195" s="39">
        <v>46144</v>
      </c>
      <c r="AA1195" t="s">
        <v>119</v>
      </c>
      <c r="AB1195" t="s">
        <v>607</v>
      </c>
      <c r="AC1195" s="1">
        <f>LEN(טבלה2[[#This Row],[מספר רכב]])</f>
        <v>7</v>
      </c>
      <c r="AD1195" s="1" t="str">
        <f>RIGHT(טבלה2[[#This Row],[מספר רכב]],טבלה2[[#This Row],[ספרות בצדדים]])</f>
        <v>86</v>
      </c>
      <c r="AE1195" s="1" t="str">
        <f>MID(טבלה2[[#This Row],[מספר רכב]],טבלה2[[#This Row],[ספרות בצדדים]]+1,טבלה2[[#This Row],[ספרות באמצע]])</f>
        <v>985</v>
      </c>
      <c r="AF1195" s="1" t="str">
        <f>MID(טבלה2[[#This Row],[מספר רכב]],1,טבלה2[[#This Row],[ספרות בצדדים]])</f>
        <v>52</v>
      </c>
      <c r="AG1195" s="1" t="str">
        <f>CONCATENATE(טבלה2[[#This Row],[חלק שמאלי]],"-",טבלה2[[#This Row],[אמצע]],"-",טבלה2[[#This Row],[חלק ימני]])</f>
        <v>52-985-86</v>
      </c>
      <c r="AH1195">
        <f>IF(טבלה2[[#This Row],[מספר ספרות]]=7,3,2)</f>
        <v>3</v>
      </c>
      <c r="AI1195">
        <f>IF(טבלה2[[#This Row],[מספר ספרות]]=7,2,3)</f>
        <v>2</v>
      </c>
    </row>
    <row r="1196" spans="17:35" x14ac:dyDescent="0.25">
      <c r="Q1196">
        <v>3292039</v>
      </c>
      <c r="R1196">
        <v>751</v>
      </c>
      <c r="S1196" t="s">
        <v>231</v>
      </c>
      <c r="T1196" t="s">
        <v>838</v>
      </c>
      <c r="U1196" t="s">
        <v>839</v>
      </c>
      <c r="V1196">
        <v>14</v>
      </c>
      <c r="W1196">
        <v>2016</v>
      </c>
      <c r="X1196" s="1">
        <f>2025-טבלה2[[#This Row],[שנת יצור]]</f>
        <v>9</v>
      </c>
      <c r="Y1196" s="39">
        <v>45781</v>
      </c>
      <c r="Z1196" s="39">
        <v>46129</v>
      </c>
      <c r="AA1196" t="s">
        <v>233</v>
      </c>
      <c r="AB1196" t="s">
        <v>503</v>
      </c>
      <c r="AC1196" s="1">
        <f>LEN(טבלה2[[#This Row],[מספר רכב]])</f>
        <v>7</v>
      </c>
      <c r="AD1196" s="1" t="str">
        <f>RIGHT(טבלה2[[#This Row],[מספר רכב]],טבלה2[[#This Row],[ספרות בצדדים]])</f>
        <v>39</v>
      </c>
      <c r="AE1196" s="1" t="str">
        <f>MID(טבלה2[[#This Row],[מספר רכב]],טבלה2[[#This Row],[ספרות בצדדים]]+1,טבלה2[[#This Row],[ספרות באמצע]])</f>
        <v>920</v>
      </c>
      <c r="AF1196" s="1" t="str">
        <f>MID(טבלה2[[#This Row],[מספר רכב]],1,טבלה2[[#This Row],[ספרות בצדדים]])</f>
        <v>32</v>
      </c>
      <c r="AG1196" s="1" t="str">
        <f>CONCATENATE(טבלה2[[#This Row],[חלק שמאלי]],"-",טבלה2[[#This Row],[אמצע]],"-",טבלה2[[#This Row],[חלק ימני]])</f>
        <v>32-920-39</v>
      </c>
      <c r="AH1196">
        <f>IF(טבלה2[[#This Row],[מספר ספרות]]=7,3,2)</f>
        <v>3</v>
      </c>
      <c r="AI1196">
        <f>IF(טבלה2[[#This Row],[מספר ספרות]]=7,2,3)</f>
        <v>2</v>
      </c>
    </row>
    <row r="1197" spans="17:35" x14ac:dyDescent="0.25">
      <c r="Q1197">
        <v>17083001</v>
      </c>
      <c r="R1197">
        <v>590</v>
      </c>
      <c r="S1197" t="s">
        <v>235</v>
      </c>
      <c r="T1197" t="s">
        <v>456</v>
      </c>
      <c r="U1197" t="s">
        <v>425</v>
      </c>
      <c r="V1197">
        <v>15</v>
      </c>
      <c r="W1197">
        <v>2018</v>
      </c>
      <c r="X1197" s="1">
        <f>2025-טבלה2[[#This Row],[שנת יצור]]</f>
        <v>7</v>
      </c>
      <c r="Y1197" s="39">
        <v>45781</v>
      </c>
      <c r="Z1197" s="39">
        <v>46149</v>
      </c>
      <c r="AA1197" t="s">
        <v>156</v>
      </c>
      <c r="AB1197" t="s">
        <v>457</v>
      </c>
      <c r="AC1197" s="1">
        <f>LEN(טבלה2[[#This Row],[מספר רכב]])</f>
        <v>8</v>
      </c>
      <c r="AD1197" s="1" t="str">
        <f>RIGHT(טבלה2[[#This Row],[מספר רכב]],טבלה2[[#This Row],[ספרות בצדדים]])</f>
        <v>001</v>
      </c>
      <c r="AE1197" s="1" t="str">
        <f>MID(טבלה2[[#This Row],[מספר רכב]],טבלה2[[#This Row],[ספרות בצדדים]]+1,טבלה2[[#This Row],[ספרות באמצע]])</f>
        <v>83</v>
      </c>
      <c r="AF1197" s="1" t="str">
        <f>MID(טבלה2[[#This Row],[מספר רכב]],1,טבלה2[[#This Row],[ספרות בצדדים]])</f>
        <v>170</v>
      </c>
      <c r="AG1197" s="1" t="str">
        <f>CONCATENATE(טבלה2[[#This Row],[חלק שמאלי]],"-",טבלה2[[#This Row],[אמצע]],"-",טבלה2[[#This Row],[חלק ימני]])</f>
        <v>170-83-001</v>
      </c>
      <c r="AH1197">
        <f>IF(טבלה2[[#This Row],[מספר ספרות]]=7,3,2)</f>
        <v>2</v>
      </c>
      <c r="AI1197">
        <f>IF(טבלה2[[#This Row],[מספר ספרות]]=7,2,3)</f>
        <v>3</v>
      </c>
    </row>
    <row r="1198" spans="17:35" x14ac:dyDescent="0.25">
      <c r="Q1198">
        <v>5179731</v>
      </c>
      <c r="R1198">
        <v>361</v>
      </c>
      <c r="S1198" t="s">
        <v>840</v>
      </c>
      <c r="T1198" t="s">
        <v>841</v>
      </c>
      <c r="U1198" t="s">
        <v>278</v>
      </c>
      <c r="V1198">
        <v>15</v>
      </c>
      <c r="W1198">
        <v>2014</v>
      </c>
      <c r="X1198" s="1">
        <f>2025-טבלה2[[#This Row],[שנת יצור]]</f>
        <v>11</v>
      </c>
      <c r="Y1198" s="39">
        <v>45781</v>
      </c>
      <c r="Z1198" s="39">
        <v>46142</v>
      </c>
      <c r="AA1198" t="s">
        <v>190</v>
      </c>
      <c r="AB1198" t="s">
        <v>842</v>
      </c>
      <c r="AC1198" s="1">
        <f>LEN(טבלה2[[#This Row],[מספר רכב]])</f>
        <v>7</v>
      </c>
      <c r="AD1198" s="1" t="str">
        <f>RIGHT(טבלה2[[#This Row],[מספר רכב]],טבלה2[[#This Row],[ספרות בצדדים]])</f>
        <v>31</v>
      </c>
      <c r="AE1198" s="1" t="str">
        <f>MID(טבלה2[[#This Row],[מספר רכב]],טבלה2[[#This Row],[ספרות בצדדים]]+1,טבלה2[[#This Row],[ספרות באמצע]])</f>
        <v>797</v>
      </c>
      <c r="AF1198" s="1" t="str">
        <f>MID(טבלה2[[#This Row],[מספר רכב]],1,טבלה2[[#This Row],[ספרות בצדדים]])</f>
        <v>51</v>
      </c>
      <c r="AG1198" s="1" t="str">
        <f>CONCATENATE(טבלה2[[#This Row],[חלק שמאלי]],"-",טבלה2[[#This Row],[אמצע]],"-",טבלה2[[#This Row],[חלק ימני]])</f>
        <v>51-797-31</v>
      </c>
      <c r="AH1198">
        <f>IF(טבלה2[[#This Row],[מספר ספרות]]=7,3,2)</f>
        <v>3</v>
      </c>
      <c r="AI1198">
        <f>IF(טבלה2[[#This Row],[מספר ספרות]]=7,2,3)</f>
        <v>2</v>
      </c>
    </row>
    <row r="1199" spans="17:35" x14ac:dyDescent="0.25">
      <c r="Q1199">
        <v>6244758</v>
      </c>
      <c r="R1199">
        <v>299</v>
      </c>
      <c r="S1199" t="s">
        <v>374</v>
      </c>
      <c r="T1199" t="s">
        <v>541</v>
      </c>
      <c r="U1199" t="s">
        <v>228</v>
      </c>
      <c r="V1199">
        <v>13</v>
      </c>
      <c r="W1199">
        <v>2014</v>
      </c>
      <c r="X1199" s="1">
        <f>2025-טבלה2[[#This Row],[שנת יצור]]</f>
        <v>11</v>
      </c>
      <c r="Y1199" s="39">
        <v>45781</v>
      </c>
      <c r="Z1199" s="39">
        <v>46156</v>
      </c>
      <c r="AA1199" t="s">
        <v>119</v>
      </c>
      <c r="AB1199" t="s">
        <v>542</v>
      </c>
      <c r="AC1199" s="1">
        <f>LEN(טבלה2[[#This Row],[מספר רכב]])</f>
        <v>7</v>
      </c>
      <c r="AD1199" s="1" t="str">
        <f>RIGHT(טבלה2[[#This Row],[מספר רכב]],טבלה2[[#This Row],[ספרות בצדדים]])</f>
        <v>58</v>
      </c>
      <c r="AE1199" s="1" t="str">
        <f>MID(טבלה2[[#This Row],[מספר רכב]],טבלה2[[#This Row],[ספרות בצדדים]]+1,טבלה2[[#This Row],[ספרות באמצע]])</f>
        <v>447</v>
      </c>
      <c r="AF1199" s="1" t="str">
        <f>MID(טבלה2[[#This Row],[מספר רכב]],1,טבלה2[[#This Row],[ספרות בצדדים]])</f>
        <v>62</v>
      </c>
      <c r="AG1199" s="1" t="str">
        <f>CONCATENATE(טבלה2[[#This Row],[חלק שמאלי]],"-",טבלה2[[#This Row],[אמצע]],"-",טבלה2[[#This Row],[חלק ימני]])</f>
        <v>62-447-58</v>
      </c>
      <c r="AH1199">
        <f>IF(טבלה2[[#This Row],[מספר ספרות]]=7,3,2)</f>
        <v>3</v>
      </c>
      <c r="AI1199">
        <f>IF(טבלה2[[#This Row],[מספר ספרות]]=7,2,3)</f>
        <v>2</v>
      </c>
    </row>
    <row r="1200" spans="17:35" x14ac:dyDescent="0.25">
      <c r="Q1200">
        <v>88526301</v>
      </c>
      <c r="R1200">
        <v>845</v>
      </c>
      <c r="S1200" t="s">
        <v>226</v>
      </c>
      <c r="T1200" t="s">
        <v>489</v>
      </c>
      <c r="U1200" t="s">
        <v>592</v>
      </c>
      <c r="V1200">
        <v>11</v>
      </c>
      <c r="W1200">
        <v>2020</v>
      </c>
      <c r="X1200" s="1">
        <f>2025-טבלה2[[#This Row],[שנת יצור]]</f>
        <v>5</v>
      </c>
      <c r="Y1200" s="39">
        <v>45784</v>
      </c>
      <c r="Z1200" s="39">
        <v>46151</v>
      </c>
      <c r="AA1200" t="s">
        <v>184</v>
      </c>
      <c r="AB1200" t="s">
        <v>358</v>
      </c>
      <c r="AC1200" s="1">
        <f>LEN(טבלה2[[#This Row],[מספר רכב]])</f>
        <v>8</v>
      </c>
      <c r="AD1200" s="1" t="str">
        <f>RIGHT(טבלה2[[#This Row],[מספר רכב]],טבלה2[[#This Row],[ספרות בצדדים]])</f>
        <v>301</v>
      </c>
      <c r="AE1200" s="1" t="str">
        <f>MID(טבלה2[[#This Row],[מספר רכב]],טבלה2[[#This Row],[ספרות בצדדים]]+1,טבלה2[[#This Row],[ספרות באמצע]])</f>
        <v>26</v>
      </c>
      <c r="AF1200" s="1" t="str">
        <f>MID(טבלה2[[#This Row],[מספר רכב]],1,טבלה2[[#This Row],[ספרות בצדדים]])</f>
        <v>885</v>
      </c>
      <c r="AG1200" s="1" t="str">
        <f>CONCATENATE(טבלה2[[#This Row],[חלק שמאלי]],"-",טבלה2[[#This Row],[אמצע]],"-",טבלה2[[#This Row],[חלק ימני]])</f>
        <v>885-26-301</v>
      </c>
      <c r="AH1200">
        <f>IF(טבלה2[[#This Row],[מספר ספרות]]=7,3,2)</f>
        <v>2</v>
      </c>
      <c r="AI1200">
        <f>IF(טבלה2[[#This Row],[מספר ספרות]]=7,2,3)</f>
        <v>3</v>
      </c>
    </row>
    <row r="1201" spans="17:35" x14ac:dyDescent="0.25">
      <c r="Q1201">
        <v>50887902</v>
      </c>
      <c r="R1201">
        <v>885</v>
      </c>
      <c r="S1201" t="s">
        <v>239</v>
      </c>
      <c r="T1201" t="s">
        <v>843</v>
      </c>
      <c r="U1201" t="s">
        <v>844</v>
      </c>
      <c r="V1201">
        <v>12</v>
      </c>
      <c r="W1201">
        <v>2021</v>
      </c>
      <c r="X1201" s="1">
        <f>2025-טבלה2[[#This Row],[שנת יצור]]</f>
        <v>4</v>
      </c>
      <c r="Y1201" s="39">
        <v>45781</v>
      </c>
      <c r="Z1201" s="39">
        <v>46185</v>
      </c>
      <c r="AA1201" t="s">
        <v>156</v>
      </c>
      <c r="AB1201" t="s">
        <v>241</v>
      </c>
      <c r="AC1201" s="1">
        <f>LEN(טבלה2[[#This Row],[מספר רכב]])</f>
        <v>8</v>
      </c>
      <c r="AD1201" s="1" t="str">
        <f>RIGHT(טבלה2[[#This Row],[מספר רכב]],טבלה2[[#This Row],[ספרות בצדדים]])</f>
        <v>902</v>
      </c>
      <c r="AE1201" s="1" t="str">
        <f>MID(טבלה2[[#This Row],[מספר רכב]],טבלה2[[#This Row],[ספרות בצדדים]]+1,טבלה2[[#This Row],[ספרות באמצע]])</f>
        <v>87</v>
      </c>
      <c r="AF1201" s="1" t="str">
        <f>MID(טבלה2[[#This Row],[מספר רכב]],1,טבלה2[[#This Row],[ספרות בצדדים]])</f>
        <v>508</v>
      </c>
      <c r="AG1201" s="1" t="str">
        <f>CONCATENATE(טבלה2[[#This Row],[חלק שמאלי]],"-",טבלה2[[#This Row],[אמצע]],"-",טבלה2[[#This Row],[חלק ימני]])</f>
        <v>508-87-902</v>
      </c>
      <c r="AH1201">
        <f>IF(טבלה2[[#This Row],[מספר ספרות]]=7,3,2)</f>
        <v>2</v>
      </c>
      <c r="AI1201">
        <f>IF(טבלה2[[#This Row],[מספר ספרות]]=7,2,3)</f>
        <v>3</v>
      </c>
    </row>
    <row r="1202" spans="17:35" x14ac:dyDescent="0.25">
      <c r="Q1202">
        <v>73482201</v>
      </c>
      <c r="R1202">
        <v>481</v>
      </c>
      <c r="S1202" t="s">
        <v>165</v>
      </c>
      <c r="T1202" t="s">
        <v>845</v>
      </c>
      <c r="U1202" t="s">
        <v>278</v>
      </c>
      <c r="V1202">
        <v>14</v>
      </c>
      <c r="W1202">
        <v>2019</v>
      </c>
      <c r="X1202" s="1">
        <f>2025-טבלה2[[#This Row],[שנת יצור]]</f>
        <v>6</v>
      </c>
      <c r="Y1202" s="39">
        <v>45781</v>
      </c>
      <c r="Z1202" s="39">
        <v>46141</v>
      </c>
      <c r="AA1202" t="s">
        <v>290</v>
      </c>
      <c r="AB1202" t="s">
        <v>836</v>
      </c>
      <c r="AC1202" s="1">
        <f>LEN(טבלה2[[#This Row],[מספר רכב]])</f>
        <v>8</v>
      </c>
      <c r="AD1202" s="1" t="str">
        <f>RIGHT(טבלה2[[#This Row],[מספר רכב]],טבלה2[[#This Row],[ספרות בצדדים]])</f>
        <v>201</v>
      </c>
      <c r="AE1202" s="1" t="str">
        <f>MID(טבלה2[[#This Row],[מספר רכב]],טבלה2[[#This Row],[ספרות בצדדים]]+1,טבלה2[[#This Row],[ספרות באמצע]])</f>
        <v>82</v>
      </c>
      <c r="AF1202" s="1" t="str">
        <f>MID(טבלה2[[#This Row],[מספר רכב]],1,טבלה2[[#This Row],[ספרות בצדדים]])</f>
        <v>734</v>
      </c>
      <c r="AG1202" s="1" t="str">
        <f>CONCATENATE(טבלה2[[#This Row],[חלק שמאלי]],"-",טבלה2[[#This Row],[אמצע]],"-",טבלה2[[#This Row],[חלק ימני]])</f>
        <v>734-82-201</v>
      </c>
      <c r="AH1202">
        <f>IF(טבלה2[[#This Row],[מספר ספרות]]=7,3,2)</f>
        <v>2</v>
      </c>
      <c r="AI1202">
        <f>IF(טבלה2[[#This Row],[מספר ספרות]]=7,2,3)</f>
        <v>3</v>
      </c>
    </row>
    <row r="1203" spans="17:35" x14ac:dyDescent="0.25">
      <c r="Q1203">
        <v>2655111</v>
      </c>
      <c r="R1203">
        <v>481</v>
      </c>
      <c r="S1203" t="s">
        <v>165</v>
      </c>
      <c r="T1203" t="s">
        <v>498</v>
      </c>
      <c r="U1203" t="s">
        <v>198</v>
      </c>
      <c r="V1203">
        <v>15</v>
      </c>
      <c r="W1203">
        <v>2013</v>
      </c>
      <c r="X1203" s="1">
        <f>2025-טבלה2[[#This Row],[שנת יצור]]</f>
        <v>12</v>
      </c>
      <c r="Y1203" s="39">
        <v>45781</v>
      </c>
      <c r="Z1203" s="39">
        <v>46162</v>
      </c>
      <c r="AA1203" t="s">
        <v>367</v>
      </c>
      <c r="AB1203" t="s">
        <v>499</v>
      </c>
      <c r="AC1203" s="1">
        <f>LEN(טבלה2[[#This Row],[מספר רכב]])</f>
        <v>7</v>
      </c>
      <c r="AD1203" s="1" t="str">
        <f>RIGHT(טבלה2[[#This Row],[מספר רכב]],טבלה2[[#This Row],[ספרות בצדדים]])</f>
        <v>11</v>
      </c>
      <c r="AE1203" s="1" t="str">
        <f>MID(טבלה2[[#This Row],[מספר רכב]],טבלה2[[#This Row],[ספרות בצדדים]]+1,טבלה2[[#This Row],[ספרות באמצע]])</f>
        <v>551</v>
      </c>
      <c r="AF1203" s="1" t="str">
        <f>MID(טבלה2[[#This Row],[מספר רכב]],1,טבלה2[[#This Row],[ספרות בצדדים]])</f>
        <v>26</v>
      </c>
      <c r="AG1203" s="1" t="str">
        <f>CONCATENATE(טבלה2[[#This Row],[חלק שמאלי]],"-",טבלה2[[#This Row],[אמצע]],"-",טבלה2[[#This Row],[חלק ימני]])</f>
        <v>26-551-11</v>
      </c>
      <c r="AH1203">
        <f>IF(טבלה2[[#This Row],[מספר ספרות]]=7,3,2)</f>
        <v>3</v>
      </c>
      <c r="AI1203">
        <f>IF(טבלה2[[#This Row],[מספר ספרות]]=7,2,3)</f>
        <v>2</v>
      </c>
    </row>
    <row r="1204" spans="17:35" x14ac:dyDescent="0.25">
      <c r="Q1204">
        <v>5829933</v>
      </c>
      <c r="R1204">
        <v>885</v>
      </c>
      <c r="S1204" t="s">
        <v>239</v>
      </c>
      <c r="T1204" t="s">
        <v>365</v>
      </c>
      <c r="U1204" t="s">
        <v>151</v>
      </c>
      <c r="V1204">
        <v>14</v>
      </c>
      <c r="W1204">
        <v>2015</v>
      </c>
      <c r="X1204" s="1">
        <f>2025-טבלה2[[#This Row],[שנת יצור]]</f>
        <v>10</v>
      </c>
      <c r="Y1204" s="39">
        <v>45781</v>
      </c>
      <c r="Z1204" s="39">
        <v>45886</v>
      </c>
      <c r="AA1204" t="s">
        <v>367</v>
      </c>
      <c r="AB1204" t="s">
        <v>368</v>
      </c>
      <c r="AC1204" s="1">
        <f>LEN(טבלה2[[#This Row],[מספר רכב]])</f>
        <v>7</v>
      </c>
      <c r="AD1204" s="1" t="str">
        <f>RIGHT(טבלה2[[#This Row],[מספר רכב]],טבלה2[[#This Row],[ספרות בצדדים]])</f>
        <v>33</v>
      </c>
      <c r="AE1204" s="1" t="str">
        <f>MID(טבלה2[[#This Row],[מספר רכב]],טבלה2[[#This Row],[ספרות בצדדים]]+1,טבלה2[[#This Row],[ספרות באמצע]])</f>
        <v>299</v>
      </c>
      <c r="AF1204" s="1" t="str">
        <f>MID(טבלה2[[#This Row],[מספר רכב]],1,טבלה2[[#This Row],[ספרות בצדדים]])</f>
        <v>58</v>
      </c>
      <c r="AG1204" s="1" t="str">
        <f>CONCATENATE(טבלה2[[#This Row],[חלק שמאלי]],"-",טבלה2[[#This Row],[אמצע]],"-",טבלה2[[#This Row],[חלק ימני]])</f>
        <v>58-299-33</v>
      </c>
      <c r="AH1204">
        <f>IF(טבלה2[[#This Row],[מספר ספרות]]=7,3,2)</f>
        <v>3</v>
      </c>
      <c r="AI1204">
        <f>IF(טבלה2[[#This Row],[מספר ספרות]]=7,2,3)</f>
        <v>2</v>
      </c>
    </row>
    <row r="1205" spans="17:35" x14ac:dyDescent="0.25">
      <c r="Q1205">
        <v>9839112</v>
      </c>
      <c r="R1205">
        <v>346</v>
      </c>
      <c r="S1205" t="s">
        <v>479</v>
      </c>
      <c r="T1205" t="s">
        <v>846</v>
      </c>
      <c r="U1205" t="s">
        <v>121</v>
      </c>
      <c r="V1205">
        <v>15</v>
      </c>
      <c r="W1205">
        <v>2013</v>
      </c>
      <c r="X1205" s="1">
        <f>2025-טבלה2[[#This Row],[שנת יצור]]</f>
        <v>12</v>
      </c>
      <c r="Y1205" s="39">
        <v>45781</v>
      </c>
      <c r="Z1205" s="39">
        <v>46142</v>
      </c>
      <c r="AA1205" t="s">
        <v>768</v>
      </c>
      <c r="AB1205" t="s">
        <v>152</v>
      </c>
      <c r="AC1205" s="1">
        <f>LEN(טבלה2[[#This Row],[מספר רכב]])</f>
        <v>7</v>
      </c>
      <c r="AD1205" s="1" t="str">
        <f>RIGHT(טבלה2[[#This Row],[מספר רכב]],טבלה2[[#This Row],[ספרות בצדדים]])</f>
        <v>12</v>
      </c>
      <c r="AE1205" s="1" t="str">
        <f>MID(טבלה2[[#This Row],[מספר רכב]],טבלה2[[#This Row],[ספרות בצדדים]]+1,טבלה2[[#This Row],[ספרות באמצע]])</f>
        <v>391</v>
      </c>
      <c r="AF1205" s="1" t="str">
        <f>MID(טבלה2[[#This Row],[מספר רכב]],1,טבלה2[[#This Row],[ספרות בצדדים]])</f>
        <v>98</v>
      </c>
      <c r="AG1205" s="1" t="str">
        <f>CONCATENATE(טבלה2[[#This Row],[חלק שמאלי]],"-",טבלה2[[#This Row],[אמצע]],"-",טבלה2[[#This Row],[חלק ימני]])</f>
        <v>98-391-12</v>
      </c>
      <c r="AH1205">
        <f>IF(טבלה2[[#This Row],[מספר ספרות]]=7,3,2)</f>
        <v>3</v>
      </c>
      <c r="AI1205">
        <f>IF(טבלה2[[#This Row],[מספר ספרות]]=7,2,3)</f>
        <v>2</v>
      </c>
    </row>
    <row r="1206" spans="17:35" x14ac:dyDescent="0.25">
      <c r="Q1206">
        <v>5148750</v>
      </c>
      <c r="R1206">
        <v>588</v>
      </c>
      <c r="S1206" t="s">
        <v>111</v>
      </c>
      <c r="T1206" t="s">
        <v>135</v>
      </c>
      <c r="U1206" t="s">
        <v>136</v>
      </c>
      <c r="W1206">
        <v>2003</v>
      </c>
      <c r="X1206" s="1">
        <f>2025-טבלה2[[#This Row],[שנת יצור]]</f>
        <v>22</v>
      </c>
      <c r="Y1206" s="39">
        <v>45712</v>
      </c>
      <c r="Z1206" s="39">
        <v>45881</v>
      </c>
      <c r="AA1206" t="s">
        <v>119</v>
      </c>
      <c r="AB1206" t="s">
        <v>137</v>
      </c>
      <c r="AC1206" s="1">
        <f>LEN(טבלה2[[#This Row],[מספר רכב]])</f>
        <v>7</v>
      </c>
      <c r="AD1206" s="1" t="str">
        <f>RIGHT(טבלה2[[#This Row],[מספר רכב]],טבלה2[[#This Row],[ספרות בצדדים]])</f>
        <v>50</v>
      </c>
      <c r="AE1206" s="1" t="str">
        <f>MID(טבלה2[[#This Row],[מספר רכב]],טבלה2[[#This Row],[ספרות בצדדים]]+1,טבלה2[[#This Row],[ספרות באמצע]])</f>
        <v>487</v>
      </c>
      <c r="AF1206" s="1" t="str">
        <f>MID(טבלה2[[#This Row],[מספר רכב]],1,טבלה2[[#This Row],[ספרות בצדדים]])</f>
        <v>51</v>
      </c>
      <c r="AG1206" s="1" t="str">
        <f>CONCATENATE(טבלה2[[#This Row],[חלק שמאלי]],"-",טבלה2[[#This Row],[אמצע]],"-",טבלה2[[#This Row],[חלק ימני]])</f>
        <v>51-487-50</v>
      </c>
      <c r="AH1206">
        <f>IF(טבלה2[[#This Row],[מספר ספרות]]=7,3,2)</f>
        <v>3</v>
      </c>
      <c r="AI1206">
        <f>IF(טבלה2[[#This Row],[מספר ספרות]]=7,2,3)</f>
        <v>2</v>
      </c>
    </row>
    <row r="1207" spans="17:35" x14ac:dyDescent="0.25">
      <c r="Q1207">
        <v>7632733</v>
      </c>
      <c r="R1207">
        <v>299</v>
      </c>
      <c r="S1207" t="s">
        <v>374</v>
      </c>
      <c r="T1207" t="s">
        <v>541</v>
      </c>
      <c r="U1207" t="s">
        <v>228</v>
      </c>
      <c r="V1207">
        <v>14</v>
      </c>
      <c r="W1207">
        <v>2015</v>
      </c>
      <c r="X1207" s="1">
        <f>2025-טבלה2[[#This Row],[שנת יצור]]</f>
        <v>10</v>
      </c>
      <c r="Y1207" s="39">
        <v>45781</v>
      </c>
      <c r="Z1207" s="39">
        <v>46147</v>
      </c>
      <c r="AA1207" t="s">
        <v>233</v>
      </c>
      <c r="AB1207" t="s">
        <v>542</v>
      </c>
      <c r="AC1207" s="1">
        <f>LEN(טבלה2[[#This Row],[מספר רכב]])</f>
        <v>7</v>
      </c>
      <c r="AD1207" s="1" t="str">
        <f>RIGHT(טבלה2[[#This Row],[מספר רכב]],טבלה2[[#This Row],[ספרות בצדדים]])</f>
        <v>33</v>
      </c>
      <c r="AE1207" s="1" t="str">
        <f>MID(טבלה2[[#This Row],[מספר רכב]],טבלה2[[#This Row],[ספרות בצדדים]]+1,טבלה2[[#This Row],[ספרות באמצע]])</f>
        <v>327</v>
      </c>
      <c r="AF1207" s="1" t="str">
        <f>MID(טבלה2[[#This Row],[מספר רכב]],1,טבלה2[[#This Row],[ספרות בצדדים]])</f>
        <v>76</v>
      </c>
      <c r="AG1207" s="1" t="str">
        <f>CONCATENATE(טבלה2[[#This Row],[חלק שמאלי]],"-",טבלה2[[#This Row],[אמצע]],"-",טבלה2[[#This Row],[חלק ימני]])</f>
        <v>76-327-33</v>
      </c>
      <c r="AH1207">
        <f>IF(טבלה2[[#This Row],[מספר ספרות]]=7,3,2)</f>
        <v>3</v>
      </c>
      <c r="AI1207">
        <f>IF(טבלה2[[#This Row],[מספר ספרות]]=7,2,3)</f>
        <v>2</v>
      </c>
    </row>
    <row r="1208" spans="17:35" x14ac:dyDescent="0.25">
      <c r="Q1208">
        <v>1454231</v>
      </c>
      <c r="R1208">
        <v>603</v>
      </c>
      <c r="S1208" t="s">
        <v>582</v>
      </c>
      <c r="T1208" t="s">
        <v>721</v>
      </c>
      <c r="U1208" t="s">
        <v>425</v>
      </c>
      <c r="V1208">
        <v>9</v>
      </c>
      <c r="W1208">
        <v>2014</v>
      </c>
      <c r="X1208" s="1">
        <f>2025-טבלה2[[#This Row],[שנת יצור]]</f>
        <v>11</v>
      </c>
      <c r="Y1208" s="39">
        <v>45781</v>
      </c>
      <c r="Z1208" s="39">
        <v>46084</v>
      </c>
      <c r="AA1208" t="s">
        <v>495</v>
      </c>
      <c r="AB1208" t="s">
        <v>585</v>
      </c>
      <c r="AC1208" s="1">
        <f>LEN(טבלה2[[#This Row],[מספר רכב]])</f>
        <v>7</v>
      </c>
      <c r="AD1208" s="1" t="str">
        <f>RIGHT(טבלה2[[#This Row],[מספר רכב]],טבלה2[[#This Row],[ספרות בצדדים]])</f>
        <v>31</v>
      </c>
      <c r="AE1208" s="1" t="str">
        <f>MID(טבלה2[[#This Row],[מספר רכב]],טבלה2[[#This Row],[ספרות בצדדים]]+1,טבלה2[[#This Row],[ספרות באמצע]])</f>
        <v>542</v>
      </c>
      <c r="AF1208" s="1" t="str">
        <f>MID(טבלה2[[#This Row],[מספר רכב]],1,טבלה2[[#This Row],[ספרות בצדדים]])</f>
        <v>14</v>
      </c>
      <c r="AG1208" s="1" t="str">
        <f>CONCATENATE(טבלה2[[#This Row],[חלק שמאלי]],"-",טבלה2[[#This Row],[אמצע]],"-",טבלה2[[#This Row],[חלק ימני]])</f>
        <v>14-542-31</v>
      </c>
      <c r="AH1208">
        <f>IF(טבלה2[[#This Row],[מספר ספרות]]=7,3,2)</f>
        <v>3</v>
      </c>
      <c r="AI1208">
        <f>IF(טבלה2[[#This Row],[מספר ספרות]]=7,2,3)</f>
        <v>2</v>
      </c>
    </row>
    <row r="1209" spans="17:35" x14ac:dyDescent="0.25">
      <c r="Q1209">
        <v>42380103</v>
      </c>
      <c r="R1209">
        <v>253</v>
      </c>
      <c r="S1209" t="s">
        <v>196</v>
      </c>
      <c r="T1209" t="s">
        <v>346</v>
      </c>
      <c r="U1209" t="s">
        <v>847</v>
      </c>
      <c r="V1209">
        <v>14</v>
      </c>
      <c r="W1209">
        <v>2023</v>
      </c>
      <c r="X1209" s="1">
        <f>2025-טבלה2[[#This Row],[שנת יצור]]</f>
        <v>2</v>
      </c>
      <c r="Y1209" s="39">
        <v>45046</v>
      </c>
      <c r="Z1209" s="39">
        <v>46141</v>
      </c>
      <c r="AA1209" t="s">
        <v>133</v>
      </c>
      <c r="AB1209" t="s">
        <v>348</v>
      </c>
      <c r="AC1209" s="1">
        <f>LEN(טבלה2[[#This Row],[מספר רכב]])</f>
        <v>8</v>
      </c>
      <c r="AD1209" s="1" t="str">
        <f>RIGHT(טבלה2[[#This Row],[מספר רכב]],טבלה2[[#This Row],[ספרות בצדדים]])</f>
        <v>103</v>
      </c>
      <c r="AE1209" s="1" t="str">
        <f>MID(טבלה2[[#This Row],[מספר רכב]],טבלה2[[#This Row],[ספרות בצדדים]]+1,טבלה2[[#This Row],[ספרות באמצע]])</f>
        <v>80</v>
      </c>
      <c r="AF1209" s="1" t="str">
        <f>MID(טבלה2[[#This Row],[מספר רכב]],1,טבלה2[[#This Row],[ספרות בצדדים]])</f>
        <v>423</v>
      </c>
      <c r="AG1209" s="1" t="str">
        <f>CONCATENATE(טבלה2[[#This Row],[חלק שמאלי]],"-",טבלה2[[#This Row],[אמצע]],"-",טבלה2[[#This Row],[חלק ימני]])</f>
        <v>423-80-103</v>
      </c>
      <c r="AH1209">
        <f>IF(טבלה2[[#This Row],[מספר ספרות]]=7,3,2)</f>
        <v>2</v>
      </c>
      <c r="AI1209">
        <f>IF(טבלה2[[#This Row],[מספר ספרות]]=7,2,3)</f>
        <v>3</v>
      </c>
    </row>
    <row r="1210" spans="17:35" x14ac:dyDescent="0.25">
      <c r="Q1210">
        <v>75644601</v>
      </c>
      <c r="R1210">
        <v>413</v>
      </c>
      <c r="S1210" t="s">
        <v>123</v>
      </c>
      <c r="T1210" t="s">
        <v>848</v>
      </c>
      <c r="U1210" t="s">
        <v>849</v>
      </c>
      <c r="V1210">
        <v>7</v>
      </c>
      <c r="W1210">
        <v>2019</v>
      </c>
      <c r="X1210" s="1">
        <f>2025-טבלה2[[#This Row],[שנת יצור]]</f>
        <v>6</v>
      </c>
      <c r="Y1210" s="39">
        <v>45781</v>
      </c>
      <c r="Z1210" s="39">
        <v>46114</v>
      </c>
      <c r="AA1210" t="s">
        <v>119</v>
      </c>
      <c r="AB1210" t="s">
        <v>414</v>
      </c>
      <c r="AC1210" s="1">
        <f>LEN(טבלה2[[#This Row],[מספר רכב]])</f>
        <v>8</v>
      </c>
      <c r="AD1210" s="1" t="str">
        <f>RIGHT(טבלה2[[#This Row],[מספר רכב]],טבלה2[[#This Row],[ספרות בצדדים]])</f>
        <v>601</v>
      </c>
      <c r="AE1210" s="1" t="str">
        <f>MID(טבלה2[[#This Row],[מספר רכב]],טבלה2[[#This Row],[ספרות בצדדים]]+1,טבלה2[[#This Row],[ספרות באמצע]])</f>
        <v>44</v>
      </c>
      <c r="AF1210" s="1" t="str">
        <f>MID(טבלה2[[#This Row],[מספר רכב]],1,טבלה2[[#This Row],[ספרות בצדדים]])</f>
        <v>756</v>
      </c>
      <c r="AG1210" s="1" t="str">
        <f>CONCATENATE(טבלה2[[#This Row],[חלק שמאלי]],"-",טבלה2[[#This Row],[אמצע]],"-",טבלה2[[#This Row],[חלק ימני]])</f>
        <v>756-44-601</v>
      </c>
      <c r="AH1210">
        <f>IF(טבלה2[[#This Row],[מספר ספרות]]=7,3,2)</f>
        <v>2</v>
      </c>
      <c r="AI1210">
        <f>IF(טבלה2[[#This Row],[מספר ספרות]]=7,2,3)</f>
        <v>3</v>
      </c>
    </row>
    <row r="1211" spans="17:35" x14ac:dyDescent="0.25">
      <c r="Q1211">
        <v>70972103</v>
      </c>
      <c r="R1211">
        <v>845</v>
      </c>
      <c r="S1211" t="s">
        <v>226</v>
      </c>
      <c r="T1211" t="s">
        <v>850</v>
      </c>
      <c r="U1211" t="s">
        <v>278</v>
      </c>
      <c r="V1211">
        <v>9</v>
      </c>
      <c r="W1211">
        <v>2024</v>
      </c>
      <c r="X1211" s="1">
        <f>2025-טבלה2[[#This Row],[שנת יצור]]</f>
        <v>1</v>
      </c>
      <c r="Y1211" s="39">
        <v>45390</v>
      </c>
      <c r="Z1211" s="39">
        <v>46119</v>
      </c>
      <c r="AA1211" t="s">
        <v>264</v>
      </c>
      <c r="AB1211" t="s">
        <v>851</v>
      </c>
      <c r="AC1211" s="1">
        <f>LEN(טבלה2[[#This Row],[מספר רכב]])</f>
        <v>8</v>
      </c>
      <c r="AD1211" s="1" t="str">
        <f>RIGHT(טבלה2[[#This Row],[מספר רכב]],טבלה2[[#This Row],[ספרות בצדדים]])</f>
        <v>103</v>
      </c>
      <c r="AE1211" s="1" t="str">
        <f>MID(טבלה2[[#This Row],[מספר רכב]],טבלה2[[#This Row],[ספרות בצדדים]]+1,טבלה2[[#This Row],[ספרות באמצע]])</f>
        <v>72</v>
      </c>
      <c r="AF1211" s="1" t="str">
        <f>MID(טבלה2[[#This Row],[מספר רכב]],1,טבלה2[[#This Row],[ספרות בצדדים]])</f>
        <v>709</v>
      </c>
      <c r="AG1211" s="1" t="str">
        <f>CONCATENATE(טבלה2[[#This Row],[חלק שמאלי]],"-",טבלה2[[#This Row],[אמצע]],"-",טבלה2[[#This Row],[חלק ימני]])</f>
        <v>709-72-103</v>
      </c>
      <c r="AH1211">
        <f>IF(טבלה2[[#This Row],[מספר ספרות]]=7,3,2)</f>
        <v>2</v>
      </c>
      <c r="AI1211">
        <f>IF(טבלה2[[#This Row],[מספר ספרות]]=7,2,3)</f>
        <v>3</v>
      </c>
    </row>
    <row r="1212" spans="17:35" x14ac:dyDescent="0.25">
      <c r="Q1212">
        <v>2907912</v>
      </c>
      <c r="R1212">
        <v>724</v>
      </c>
      <c r="S1212" t="s">
        <v>203</v>
      </c>
      <c r="T1212" t="s">
        <v>852</v>
      </c>
      <c r="U1212" t="s">
        <v>220</v>
      </c>
      <c r="V1212">
        <v>14</v>
      </c>
      <c r="W1212">
        <v>2013</v>
      </c>
      <c r="X1212" s="1">
        <f>2025-טבלה2[[#This Row],[שנת יצור]]</f>
        <v>12</v>
      </c>
      <c r="Y1212" s="39">
        <v>45781</v>
      </c>
      <c r="Z1212" s="39">
        <v>46143</v>
      </c>
      <c r="AA1212" t="s">
        <v>233</v>
      </c>
      <c r="AB1212" t="s">
        <v>222</v>
      </c>
      <c r="AC1212" s="1">
        <f>LEN(טבלה2[[#This Row],[מספר רכב]])</f>
        <v>7</v>
      </c>
      <c r="AD1212" s="1" t="str">
        <f>RIGHT(טבלה2[[#This Row],[מספר רכב]],טבלה2[[#This Row],[ספרות בצדדים]])</f>
        <v>12</v>
      </c>
      <c r="AE1212" s="1" t="str">
        <f>MID(טבלה2[[#This Row],[מספר רכב]],טבלה2[[#This Row],[ספרות בצדדים]]+1,טבלה2[[#This Row],[ספרות באמצע]])</f>
        <v>079</v>
      </c>
      <c r="AF1212" s="1" t="str">
        <f>MID(טבלה2[[#This Row],[מספר רכב]],1,טבלה2[[#This Row],[ספרות בצדדים]])</f>
        <v>29</v>
      </c>
      <c r="AG1212" s="1" t="str">
        <f>CONCATENATE(טבלה2[[#This Row],[חלק שמאלי]],"-",טבלה2[[#This Row],[אמצע]],"-",טבלה2[[#This Row],[חלק ימני]])</f>
        <v>29-079-12</v>
      </c>
      <c r="AH1212">
        <f>IF(טבלה2[[#This Row],[מספר ספרות]]=7,3,2)</f>
        <v>3</v>
      </c>
      <c r="AI1212">
        <f>IF(טבלה2[[#This Row],[מספר ספרות]]=7,2,3)</f>
        <v>2</v>
      </c>
    </row>
    <row r="1213" spans="17:35" x14ac:dyDescent="0.25">
      <c r="Q1213">
        <v>6889964</v>
      </c>
      <c r="R1213">
        <v>588</v>
      </c>
      <c r="S1213" t="s">
        <v>111</v>
      </c>
      <c r="T1213" t="s">
        <v>112</v>
      </c>
      <c r="U1213" t="s">
        <v>113</v>
      </c>
      <c r="V1213">
        <v>15</v>
      </c>
      <c r="W1213">
        <v>2008</v>
      </c>
      <c r="X1213" s="1">
        <f>2025-טבלה2[[#This Row],[שנת יצור]]</f>
        <v>17</v>
      </c>
      <c r="Y1213" s="39">
        <v>45735</v>
      </c>
      <c r="Z1213" s="39">
        <v>45939</v>
      </c>
      <c r="AA1213" t="s">
        <v>118</v>
      </c>
      <c r="AB1213" t="s">
        <v>117</v>
      </c>
      <c r="AC1213" s="1">
        <f>LEN(טבלה2[[#This Row],[מספר רכב]])</f>
        <v>7</v>
      </c>
      <c r="AD1213" s="1" t="str">
        <f>RIGHT(טבלה2[[#This Row],[מספר רכב]],טבלה2[[#This Row],[ספרות בצדדים]])</f>
        <v>64</v>
      </c>
      <c r="AE1213" s="1" t="str">
        <f>MID(טבלה2[[#This Row],[מספר רכב]],טבלה2[[#This Row],[ספרות בצדדים]]+1,טבלה2[[#This Row],[ספרות באמצע]])</f>
        <v>899</v>
      </c>
      <c r="AF1213" s="1" t="str">
        <f>MID(טבלה2[[#This Row],[מספר רכב]],1,טבלה2[[#This Row],[ספרות בצדדים]])</f>
        <v>68</v>
      </c>
      <c r="AG1213" s="1" t="str">
        <f>CONCATENATE(טבלה2[[#This Row],[חלק שמאלי]],"-",טבלה2[[#This Row],[אמצע]],"-",טבלה2[[#This Row],[חלק ימני]])</f>
        <v>68-899-64</v>
      </c>
      <c r="AH1213">
        <f>IF(טבלה2[[#This Row],[מספר ספרות]]=7,3,2)</f>
        <v>3</v>
      </c>
      <c r="AI1213">
        <f>IF(טבלה2[[#This Row],[מספר ספרות]]=7,2,3)</f>
        <v>2</v>
      </c>
    </row>
    <row r="1214" spans="17:35" x14ac:dyDescent="0.25">
      <c r="Q1214">
        <v>44209203</v>
      </c>
      <c r="R1214">
        <v>416</v>
      </c>
      <c r="S1214" t="s">
        <v>408</v>
      </c>
      <c r="T1214" t="s">
        <v>581</v>
      </c>
      <c r="U1214" t="s">
        <v>278</v>
      </c>
      <c r="V1214">
        <v>15</v>
      </c>
      <c r="W1214">
        <v>2023</v>
      </c>
      <c r="X1214" s="1">
        <f>2025-טבלה2[[#This Row],[שנת יצור]]</f>
        <v>2</v>
      </c>
      <c r="Y1214" s="39">
        <v>45053</v>
      </c>
      <c r="Z1214" s="39">
        <v>46148</v>
      </c>
      <c r="AA1214" t="s">
        <v>367</v>
      </c>
      <c r="AB1214" t="s">
        <v>304</v>
      </c>
      <c r="AC1214" s="1">
        <f>LEN(טבלה2[[#This Row],[מספר רכב]])</f>
        <v>8</v>
      </c>
      <c r="AD1214" s="1" t="str">
        <f>RIGHT(טבלה2[[#This Row],[מספר רכב]],טבלה2[[#This Row],[ספרות בצדדים]])</f>
        <v>203</v>
      </c>
      <c r="AE1214" s="1" t="str">
        <f>MID(טבלה2[[#This Row],[מספר רכב]],טבלה2[[#This Row],[ספרות בצדדים]]+1,טבלה2[[#This Row],[ספרות באמצע]])</f>
        <v>09</v>
      </c>
      <c r="AF1214" s="1" t="str">
        <f>MID(טבלה2[[#This Row],[מספר רכב]],1,טבלה2[[#This Row],[ספרות בצדדים]])</f>
        <v>442</v>
      </c>
      <c r="AG1214" s="1" t="str">
        <f>CONCATENATE(טבלה2[[#This Row],[חלק שמאלי]],"-",טבלה2[[#This Row],[אמצע]],"-",טבלה2[[#This Row],[חלק ימני]])</f>
        <v>442-09-203</v>
      </c>
      <c r="AH1214">
        <f>IF(טבלה2[[#This Row],[מספר ספרות]]=7,3,2)</f>
        <v>2</v>
      </c>
      <c r="AI1214">
        <f>IF(טבלה2[[#This Row],[מספר ספרות]]=7,2,3)</f>
        <v>3</v>
      </c>
    </row>
    <row r="1215" spans="17:35" x14ac:dyDescent="0.25">
      <c r="Q1215">
        <v>1553763</v>
      </c>
      <c r="R1215">
        <v>413</v>
      </c>
      <c r="S1215" t="s">
        <v>123</v>
      </c>
      <c r="T1215" t="s">
        <v>159</v>
      </c>
      <c r="U1215" t="s">
        <v>158</v>
      </c>
      <c r="V1215">
        <v>15</v>
      </c>
      <c r="W1215">
        <v>2008</v>
      </c>
      <c r="X1215" s="1">
        <f>2025-טבלה2[[#This Row],[שנת יצור]]</f>
        <v>17</v>
      </c>
      <c r="Y1215" s="39">
        <v>45803</v>
      </c>
      <c r="Z1215" s="39">
        <v>46156</v>
      </c>
      <c r="AA1215" t="s">
        <v>126</v>
      </c>
      <c r="AB1215" t="s">
        <v>127</v>
      </c>
      <c r="AC1215" s="1">
        <f>LEN(טבלה2[[#This Row],[מספר רכב]])</f>
        <v>7</v>
      </c>
      <c r="AD1215" s="1" t="str">
        <f>RIGHT(טבלה2[[#This Row],[מספר רכב]],טבלה2[[#This Row],[ספרות בצדדים]])</f>
        <v>63</v>
      </c>
      <c r="AE1215" s="1" t="str">
        <f>MID(טבלה2[[#This Row],[מספר רכב]],טבלה2[[#This Row],[ספרות בצדדים]]+1,טבלה2[[#This Row],[ספרות באמצע]])</f>
        <v>537</v>
      </c>
      <c r="AF1215" s="1" t="str">
        <f>MID(טבלה2[[#This Row],[מספר רכב]],1,טבלה2[[#This Row],[ספרות בצדדים]])</f>
        <v>15</v>
      </c>
      <c r="AG1215" s="1" t="str">
        <f>CONCATENATE(טבלה2[[#This Row],[חלק שמאלי]],"-",טבלה2[[#This Row],[אמצע]],"-",טבלה2[[#This Row],[חלק ימני]])</f>
        <v>15-537-63</v>
      </c>
      <c r="AH1215">
        <f>IF(טבלה2[[#This Row],[מספר ספרות]]=7,3,2)</f>
        <v>3</v>
      </c>
      <c r="AI1215">
        <f>IF(טבלה2[[#This Row],[מספר ספרות]]=7,2,3)</f>
        <v>2</v>
      </c>
    </row>
    <row r="1216" spans="17:35" x14ac:dyDescent="0.25">
      <c r="Q1216">
        <v>65901603</v>
      </c>
      <c r="R1216">
        <v>299</v>
      </c>
      <c r="S1216" t="s">
        <v>374</v>
      </c>
      <c r="T1216" t="s">
        <v>833</v>
      </c>
      <c r="U1216" t="s">
        <v>393</v>
      </c>
      <c r="V1216">
        <v>11</v>
      </c>
      <c r="W1216">
        <v>2024</v>
      </c>
      <c r="X1216" s="1">
        <f>2025-טבלה2[[#This Row],[שנת יצור]]</f>
        <v>1</v>
      </c>
      <c r="Y1216" s="39">
        <v>45396</v>
      </c>
      <c r="Z1216" s="39">
        <v>46125</v>
      </c>
      <c r="AA1216" t="s">
        <v>133</v>
      </c>
      <c r="AB1216" t="s">
        <v>564</v>
      </c>
      <c r="AC1216" s="1">
        <f>LEN(טבלה2[[#This Row],[מספר רכב]])</f>
        <v>8</v>
      </c>
      <c r="AD1216" s="1" t="str">
        <f>RIGHT(טבלה2[[#This Row],[מספר רכב]],טבלה2[[#This Row],[ספרות בצדדים]])</f>
        <v>603</v>
      </c>
      <c r="AE1216" s="1" t="str">
        <f>MID(טבלה2[[#This Row],[מספר רכב]],טבלה2[[#This Row],[ספרות בצדדים]]+1,טבלה2[[#This Row],[ספרות באמצע]])</f>
        <v>01</v>
      </c>
      <c r="AF1216" s="1" t="str">
        <f>MID(טבלה2[[#This Row],[מספר רכב]],1,טבלה2[[#This Row],[ספרות בצדדים]])</f>
        <v>659</v>
      </c>
      <c r="AG1216" s="1" t="str">
        <f>CONCATENATE(טבלה2[[#This Row],[חלק שמאלי]],"-",טבלה2[[#This Row],[אמצע]],"-",טבלה2[[#This Row],[חלק ימני]])</f>
        <v>659-01-603</v>
      </c>
      <c r="AH1216">
        <f>IF(טבלה2[[#This Row],[מספר ספרות]]=7,3,2)</f>
        <v>2</v>
      </c>
      <c r="AI1216">
        <f>IF(טבלה2[[#This Row],[מספר ספרות]]=7,2,3)</f>
        <v>3</v>
      </c>
    </row>
    <row r="1217" spans="17:35" x14ac:dyDescent="0.25">
      <c r="Q1217">
        <v>47690103</v>
      </c>
      <c r="R1217">
        <v>1321</v>
      </c>
      <c r="S1217" t="s">
        <v>548</v>
      </c>
      <c r="T1217" t="s">
        <v>756</v>
      </c>
      <c r="U1217" t="s">
        <v>757</v>
      </c>
      <c r="W1217">
        <v>2023</v>
      </c>
      <c r="X1217" s="1">
        <f>2025-טבלה2[[#This Row],[שנת יצור]]</f>
        <v>2</v>
      </c>
      <c r="Y1217" s="39">
        <v>45033</v>
      </c>
      <c r="Z1217" s="39">
        <v>46128</v>
      </c>
      <c r="AA1217" t="s">
        <v>119</v>
      </c>
      <c r="AB1217" t="s">
        <v>551</v>
      </c>
      <c r="AC1217" s="1">
        <f>LEN(טבלה2[[#This Row],[מספר רכב]])</f>
        <v>8</v>
      </c>
      <c r="AD1217" s="1" t="str">
        <f>RIGHT(טבלה2[[#This Row],[מספר רכב]],טבלה2[[#This Row],[ספרות בצדדים]])</f>
        <v>103</v>
      </c>
      <c r="AE1217" s="1" t="str">
        <f>MID(טבלה2[[#This Row],[מספר רכב]],טבלה2[[#This Row],[ספרות בצדדים]]+1,טבלה2[[#This Row],[ספרות באמצע]])</f>
        <v>90</v>
      </c>
      <c r="AF1217" s="1" t="str">
        <f>MID(טבלה2[[#This Row],[מספר רכב]],1,טבלה2[[#This Row],[ספרות בצדדים]])</f>
        <v>476</v>
      </c>
      <c r="AG1217" s="1" t="str">
        <f>CONCATENATE(טבלה2[[#This Row],[חלק שמאלי]],"-",טבלה2[[#This Row],[אמצע]],"-",טבלה2[[#This Row],[חלק ימני]])</f>
        <v>476-90-103</v>
      </c>
      <c r="AH1217">
        <f>IF(טבלה2[[#This Row],[מספר ספרות]]=7,3,2)</f>
        <v>2</v>
      </c>
      <c r="AI1217">
        <f>IF(טבלה2[[#This Row],[מספר ספרות]]=7,2,3)</f>
        <v>3</v>
      </c>
    </row>
    <row r="1218" spans="17:35" x14ac:dyDescent="0.25">
      <c r="Q1218">
        <v>42571503</v>
      </c>
      <c r="R1218">
        <v>481</v>
      </c>
      <c r="S1218" t="s">
        <v>165</v>
      </c>
      <c r="T1218" t="s">
        <v>787</v>
      </c>
      <c r="U1218" t="s">
        <v>198</v>
      </c>
      <c r="V1218">
        <v>14</v>
      </c>
      <c r="W1218">
        <v>2023</v>
      </c>
      <c r="X1218" s="1">
        <f>2025-טבלה2[[#This Row],[שנת יצור]]</f>
        <v>2</v>
      </c>
      <c r="Y1218" s="39">
        <v>45064</v>
      </c>
      <c r="Z1218" s="39">
        <v>46159</v>
      </c>
      <c r="AA1218" t="s">
        <v>119</v>
      </c>
      <c r="AB1218" t="s">
        <v>788</v>
      </c>
      <c r="AC1218" s="1">
        <f>LEN(טבלה2[[#This Row],[מספר רכב]])</f>
        <v>8</v>
      </c>
      <c r="AD1218" s="1" t="str">
        <f>RIGHT(טבלה2[[#This Row],[מספר רכב]],טבלה2[[#This Row],[ספרות בצדדים]])</f>
        <v>503</v>
      </c>
      <c r="AE1218" s="1" t="str">
        <f>MID(טבלה2[[#This Row],[מספר רכב]],טבלה2[[#This Row],[ספרות בצדדים]]+1,טבלה2[[#This Row],[ספרות באמצע]])</f>
        <v>71</v>
      </c>
      <c r="AF1218" s="1" t="str">
        <f>MID(טבלה2[[#This Row],[מספר רכב]],1,טבלה2[[#This Row],[ספרות בצדדים]])</f>
        <v>425</v>
      </c>
      <c r="AG1218" s="1" t="str">
        <f>CONCATENATE(טבלה2[[#This Row],[חלק שמאלי]],"-",טבלה2[[#This Row],[אמצע]],"-",טבלה2[[#This Row],[חלק ימני]])</f>
        <v>425-71-503</v>
      </c>
      <c r="AH1218">
        <f>IF(טבלה2[[#This Row],[מספר ספרות]]=7,3,2)</f>
        <v>2</v>
      </c>
      <c r="AI1218">
        <f>IF(טבלה2[[#This Row],[מספר ספרות]]=7,2,3)</f>
        <v>3</v>
      </c>
    </row>
    <row r="1219" spans="17:35" x14ac:dyDescent="0.25">
      <c r="Q1219">
        <v>42389403</v>
      </c>
      <c r="R1219">
        <v>481</v>
      </c>
      <c r="S1219" t="s">
        <v>165</v>
      </c>
      <c r="T1219" t="s">
        <v>787</v>
      </c>
      <c r="U1219" t="s">
        <v>198</v>
      </c>
      <c r="V1219">
        <v>14</v>
      </c>
      <c r="W1219">
        <v>2023</v>
      </c>
      <c r="X1219" s="1">
        <f>2025-טבלה2[[#This Row],[שנת יצור]]</f>
        <v>2</v>
      </c>
      <c r="Y1219" s="39">
        <v>45050</v>
      </c>
      <c r="Z1219" s="39">
        <v>46145</v>
      </c>
      <c r="AA1219" t="s">
        <v>133</v>
      </c>
      <c r="AB1219" t="s">
        <v>788</v>
      </c>
      <c r="AC1219" s="1">
        <f>LEN(טבלה2[[#This Row],[מספר רכב]])</f>
        <v>8</v>
      </c>
      <c r="AD1219" s="1" t="str">
        <f>RIGHT(טבלה2[[#This Row],[מספר רכב]],טבלה2[[#This Row],[ספרות בצדדים]])</f>
        <v>403</v>
      </c>
      <c r="AE1219" s="1" t="str">
        <f>MID(טבלה2[[#This Row],[מספר רכב]],טבלה2[[#This Row],[ספרות בצדדים]]+1,טבלה2[[#This Row],[ספרות באמצע]])</f>
        <v>89</v>
      </c>
      <c r="AF1219" s="1" t="str">
        <f>MID(טבלה2[[#This Row],[מספר רכב]],1,טבלה2[[#This Row],[ספרות בצדדים]])</f>
        <v>423</v>
      </c>
      <c r="AG1219" s="1" t="str">
        <f>CONCATENATE(טבלה2[[#This Row],[חלק שמאלי]],"-",טבלה2[[#This Row],[אמצע]],"-",טבלה2[[#This Row],[חלק ימני]])</f>
        <v>423-89-403</v>
      </c>
      <c r="AH1219">
        <f>IF(טבלה2[[#This Row],[מספר ספרות]]=7,3,2)</f>
        <v>2</v>
      </c>
      <c r="AI1219">
        <f>IF(טבלה2[[#This Row],[מספר ספרות]]=7,2,3)</f>
        <v>3</v>
      </c>
    </row>
    <row r="1220" spans="17:35" x14ac:dyDescent="0.25">
      <c r="Q1220">
        <v>3199764</v>
      </c>
      <c r="R1220">
        <v>727</v>
      </c>
      <c r="S1220" t="s">
        <v>384</v>
      </c>
      <c r="T1220" t="s">
        <v>853</v>
      </c>
      <c r="U1220" t="s">
        <v>205</v>
      </c>
      <c r="V1220">
        <v>15</v>
      </c>
      <c r="W1220">
        <v>2008</v>
      </c>
      <c r="X1220" s="1">
        <f>2025-טבלה2[[#This Row],[שנת יצור]]</f>
        <v>17</v>
      </c>
      <c r="Y1220" s="39">
        <v>45378</v>
      </c>
      <c r="Z1220" s="39">
        <v>45642</v>
      </c>
      <c r="AA1220" t="s">
        <v>114</v>
      </c>
      <c r="AB1220" t="s">
        <v>386</v>
      </c>
      <c r="AC1220" s="1">
        <f>LEN(טבלה2[[#This Row],[מספר רכב]])</f>
        <v>7</v>
      </c>
      <c r="AD1220" s="1" t="str">
        <f>RIGHT(טבלה2[[#This Row],[מספר רכב]],טבלה2[[#This Row],[ספרות בצדדים]])</f>
        <v>64</v>
      </c>
      <c r="AE1220" s="1" t="str">
        <f>MID(טבלה2[[#This Row],[מספר רכב]],טבלה2[[#This Row],[ספרות בצדדים]]+1,טבלה2[[#This Row],[ספרות באמצע]])</f>
        <v>997</v>
      </c>
      <c r="AF1220" s="1" t="str">
        <f>MID(טבלה2[[#This Row],[מספר רכב]],1,טבלה2[[#This Row],[ספרות בצדדים]])</f>
        <v>31</v>
      </c>
      <c r="AG1220" s="1" t="str">
        <f>CONCATENATE(טבלה2[[#This Row],[חלק שמאלי]],"-",טבלה2[[#This Row],[אמצע]],"-",טבלה2[[#This Row],[חלק ימני]])</f>
        <v>31-997-64</v>
      </c>
      <c r="AH1220">
        <f>IF(טבלה2[[#This Row],[מספר ספרות]]=7,3,2)</f>
        <v>3</v>
      </c>
      <c r="AI1220">
        <f>IF(טבלה2[[#This Row],[מספר ספרות]]=7,2,3)</f>
        <v>2</v>
      </c>
    </row>
    <row r="1221" spans="17:35" x14ac:dyDescent="0.25">
      <c r="Q1221">
        <v>42497503</v>
      </c>
      <c r="R1221">
        <v>845</v>
      </c>
      <c r="S1221" t="s">
        <v>226</v>
      </c>
      <c r="T1221" t="s">
        <v>591</v>
      </c>
      <c r="U1221" t="s">
        <v>451</v>
      </c>
      <c r="V1221">
        <v>8</v>
      </c>
      <c r="W1221">
        <v>2023</v>
      </c>
      <c r="X1221" s="1">
        <f>2025-טבלה2[[#This Row],[שנת יצור]]</f>
        <v>2</v>
      </c>
      <c r="Y1221" s="39">
        <v>45053</v>
      </c>
      <c r="Z1221" s="39">
        <v>46148</v>
      </c>
      <c r="AA1221" t="s">
        <v>156</v>
      </c>
      <c r="AB1221" t="s">
        <v>434</v>
      </c>
      <c r="AC1221" s="1">
        <f>LEN(טבלה2[[#This Row],[מספר רכב]])</f>
        <v>8</v>
      </c>
      <c r="AD1221" s="1" t="str">
        <f>RIGHT(טבלה2[[#This Row],[מספר רכב]],טבלה2[[#This Row],[ספרות בצדדים]])</f>
        <v>503</v>
      </c>
      <c r="AE1221" s="1" t="str">
        <f>MID(טבלה2[[#This Row],[מספר רכב]],טבלה2[[#This Row],[ספרות בצדדים]]+1,טבלה2[[#This Row],[ספרות באמצע]])</f>
        <v>97</v>
      </c>
      <c r="AF1221" s="1" t="str">
        <f>MID(טבלה2[[#This Row],[מספר רכב]],1,טבלה2[[#This Row],[ספרות בצדדים]])</f>
        <v>424</v>
      </c>
      <c r="AG1221" s="1" t="str">
        <f>CONCATENATE(טבלה2[[#This Row],[חלק שמאלי]],"-",טבלה2[[#This Row],[אמצע]],"-",טבלה2[[#This Row],[חלק ימני]])</f>
        <v>424-97-503</v>
      </c>
      <c r="AH1221">
        <f>IF(טבלה2[[#This Row],[מספר ספרות]]=7,3,2)</f>
        <v>2</v>
      </c>
      <c r="AI1221">
        <f>IF(טבלה2[[#This Row],[מספר ספרות]]=7,2,3)</f>
        <v>3</v>
      </c>
    </row>
    <row r="1222" spans="17:35" x14ac:dyDescent="0.25">
      <c r="Q1222">
        <v>75533301</v>
      </c>
      <c r="R1222">
        <v>430</v>
      </c>
      <c r="S1222" t="s">
        <v>274</v>
      </c>
      <c r="T1222" t="s">
        <v>521</v>
      </c>
      <c r="U1222" t="s">
        <v>854</v>
      </c>
      <c r="V1222">
        <v>4</v>
      </c>
      <c r="W1222">
        <v>2019</v>
      </c>
      <c r="X1222" s="1">
        <f>2025-טבלה2[[#This Row],[שנת יצור]]</f>
        <v>6</v>
      </c>
      <c r="Y1222" s="39">
        <v>45781</v>
      </c>
      <c r="Z1222" s="39">
        <v>46121</v>
      </c>
      <c r="AA1222" t="s">
        <v>119</v>
      </c>
      <c r="AB1222" t="s">
        <v>716</v>
      </c>
      <c r="AC1222" s="1">
        <f>LEN(טבלה2[[#This Row],[מספר רכב]])</f>
        <v>8</v>
      </c>
      <c r="AD1222" s="1" t="str">
        <f>RIGHT(טבלה2[[#This Row],[מספר רכב]],טבלה2[[#This Row],[ספרות בצדדים]])</f>
        <v>301</v>
      </c>
      <c r="AE1222" s="1" t="str">
        <f>MID(טבלה2[[#This Row],[מספר רכב]],טבלה2[[#This Row],[ספרות בצדדים]]+1,טבלה2[[#This Row],[ספרות באמצע]])</f>
        <v>33</v>
      </c>
      <c r="AF1222" s="1" t="str">
        <f>MID(טבלה2[[#This Row],[מספר רכב]],1,טבלה2[[#This Row],[ספרות בצדדים]])</f>
        <v>755</v>
      </c>
      <c r="AG1222" s="1" t="str">
        <f>CONCATENATE(טבלה2[[#This Row],[חלק שמאלי]],"-",טבלה2[[#This Row],[אמצע]],"-",טבלה2[[#This Row],[חלק ימני]])</f>
        <v>755-33-301</v>
      </c>
      <c r="AH1222">
        <f>IF(טבלה2[[#This Row],[מספר ספרות]]=7,3,2)</f>
        <v>2</v>
      </c>
      <c r="AI1222">
        <f>IF(טבלה2[[#This Row],[מספר ספרות]]=7,2,3)</f>
        <v>3</v>
      </c>
    </row>
    <row r="1223" spans="17:35" x14ac:dyDescent="0.25">
      <c r="Q1223">
        <v>45726803</v>
      </c>
      <c r="R1223">
        <v>839</v>
      </c>
      <c r="S1223" t="s">
        <v>244</v>
      </c>
      <c r="T1223" t="s">
        <v>855</v>
      </c>
      <c r="U1223" t="s">
        <v>856</v>
      </c>
      <c r="V1223">
        <v>4</v>
      </c>
      <c r="W1223">
        <v>2023</v>
      </c>
      <c r="X1223" s="1">
        <f>2025-טבלה2[[#This Row],[שנת יצור]]</f>
        <v>2</v>
      </c>
      <c r="Y1223" s="39">
        <v>45055</v>
      </c>
      <c r="Z1223" s="39">
        <v>46150</v>
      </c>
      <c r="AA1223" t="s">
        <v>119</v>
      </c>
      <c r="AB1223" t="s">
        <v>508</v>
      </c>
      <c r="AC1223" s="1">
        <f>LEN(טבלה2[[#This Row],[מספר רכב]])</f>
        <v>8</v>
      </c>
      <c r="AD1223" s="1" t="str">
        <f>RIGHT(טבלה2[[#This Row],[מספר רכב]],טבלה2[[#This Row],[ספרות בצדדים]])</f>
        <v>803</v>
      </c>
      <c r="AE1223" s="1" t="str">
        <f>MID(טבלה2[[#This Row],[מספר רכב]],טבלה2[[#This Row],[ספרות בצדדים]]+1,טבלה2[[#This Row],[ספרות באמצע]])</f>
        <v>26</v>
      </c>
      <c r="AF1223" s="1" t="str">
        <f>MID(טבלה2[[#This Row],[מספר רכב]],1,טבלה2[[#This Row],[ספרות בצדדים]])</f>
        <v>457</v>
      </c>
      <c r="AG1223" s="1" t="str">
        <f>CONCATENATE(טבלה2[[#This Row],[חלק שמאלי]],"-",טבלה2[[#This Row],[אמצע]],"-",טבלה2[[#This Row],[חלק ימני]])</f>
        <v>457-26-803</v>
      </c>
      <c r="AH1223">
        <f>IF(טבלה2[[#This Row],[מספר ספרות]]=7,3,2)</f>
        <v>2</v>
      </c>
      <c r="AI1223">
        <f>IF(טבלה2[[#This Row],[מספר ספרות]]=7,2,3)</f>
        <v>3</v>
      </c>
    </row>
    <row r="1224" spans="17:35" x14ac:dyDescent="0.25">
      <c r="Q1224">
        <v>74142103</v>
      </c>
      <c r="R1224">
        <v>413</v>
      </c>
      <c r="S1224" t="s">
        <v>123</v>
      </c>
      <c r="T1224" t="s">
        <v>762</v>
      </c>
      <c r="U1224" t="s">
        <v>763</v>
      </c>
      <c r="V1224">
        <v>4</v>
      </c>
      <c r="W1224">
        <v>2024</v>
      </c>
      <c r="X1224" s="1">
        <f>2025-טבלה2[[#This Row],[שנת יצור]]</f>
        <v>1</v>
      </c>
      <c r="Y1224" s="39">
        <v>45397</v>
      </c>
      <c r="Z1224" s="39">
        <v>46126</v>
      </c>
      <c r="AA1224" t="s">
        <v>133</v>
      </c>
      <c r="AB1224" t="s">
        <v>764</v>
      </c>
      <c r="AC1224" s="1">
        <f>LEN(טבלה2[[#This Row],[מספר רכב]])</f>
        <v>8</v>
      </c>
      <c r="AD1224" s="1" t="str">
        <f>RIGHT(טבלה2[[#This Row],[מספר רכב]],טבלה2[[#This Row],[ספרות בצדדים]])</f>
        <v>103</v>
      </c>
      <c r="AE1224" s="1" t="str">
        <f>MID(טבלה2[[#This Row],[מספר רכב]],טבלה2[[#This Row],[ספרות בצדדים]]+1,טבלה2[[#This Row],[ספרות באמצע]])</f>
        <v>42</v>
      </c>
      <c r="AF1224" s="1" t="str">
        <f>MID(טבלה2[[#This Row],[מספר רכב]],1,טבלה2[[#This Row],[ספרות בצדדים]])</f>
        <v>741</v>
      </c>
      <c r="AG1224" s="1" t="str">
        <f>CONCATENATE(טבלה2[[#This Row],[חלק שמאלי]],"-",טבלה2[[#This Row],[אמצע]],"-",טבלה2[[#This Row],[חלק ימני]])</f>
        <v>741-42-103</v>
      </c>
      <c r="AH1224">
        <f>IF(טבלה2[[#This Row],[מספר ספרות]]=7,3,2)</f>
        <v>2</v>
      </c>
      <c r="AI1224">
        <f>IF(טבלה2[[#This Row],[מספר ספרות]]=7,2,3)</f>
        <v>3</v>
      </c>
    </row>
    <row r="1225" spans="17:35" x14ac:dyDescent="0.25">
      <c r="Q1225">
        <v>44841003</v>
      </c>
      <c r="R1225">
        <v>299</v>
      </c>
      <c r="S1225" t="s">
        <v>374</v>
      </c>
      <c r="T1225" t="s">
        <v>769</v>
      </c>
      <c r="U1225" t="s">
        <v>393</v>
      </c>
      <c r="V1225">
        <v>11</v>
      </c>
      <c r="W1225">
        <v>2023</v>
      </c>
      <c r="X1225" s="1">
        <f>2025-טבלה2[[#This Row],[שנת יצור]]</f>
        <v>2</v>
      </c>
      <c r="Y1225" s="39">
        <v>45040</v>
      </c>
      <c r="Z1225" s="39">
        <v>46135</v>
      </c>
      <c r="AA1225" t="s">
        <v>289</v>
      </c>
      <c r="AB1225" t="s">
        <v>770</v>
      </c>
      <c r="AC1225" s="1">
        <f>LEN(טבלה2[[#This Row],[מספר רכב]])</f>
        <v>8</v>
      </c>
      <c r="AD1225" s="1" t="str">
        <f>RIGHT(טבלה2[[#This Row],[מספר רכב]],טבלה2[[#This Row],[ספרות בצדדים]])</f>
        <v>003</v>
      </c>
      <c r="AE1225" s="1" t="str">
        <f>MID(טבלה2[[#This Row],[מספר רכב]],טבלה2[[#This Row],[ספרות בצדדים]]+1,טבלה2[[#This Row],[ספרות באמצע]])</f>
        <v>41</v>
      </c>
      <c r="AF1225" s="1" t="str">
        <f>MID(טבלה2[[#This Row],[מספר רכב]],1,טבלה2[[#This Row],[ספרות בצדדים]])</f>
        <v>448</v>
      </c>
      <c r="AG1225" s="1" t="str">
        <f>CONCATENATE(טבלה2[[#This Row],[חלק שמאלי]],"-",טבלה2[[#This Row],[אמצע]],"-",טבלה2[[#This Row],[חלק ימני]])</f>
        <v>448-41-003</v>
      </c>
      <c r="AH1225">
        <f>IF(טבלה2[[#This Row],[מספר ספרות]]=7,3,2)</f>
        <v>2</v>
      </c>
      <c r="AI1225">
        <f>IF(טבלה2[[#This Row],[מספר ספרות]]=7,2,3)</f>
        <v>3</v>
      </c>
    </row>
    <row r="1226" spans="17:35" x14ac:dyDescent="0.25">
      <c r="Q1226">
        <v>7459557</v>
      </c>
      <c r="R1226">
        <v>588</v>
      </c>
      <c r="S1226" t="s">
        <v>111</v>
      </c>
      <c r="T1226" t="s">
        <v>112</v>
      </c>
      <c r="U1226" t="s">
        <v>113</v>
      </c>
      <c r="W1226">
        <v>2005</v>
      </c>
      <c r="X1226" s="1">
        <f>2025-טבלה2[[#This Row],[שנת יצור]]</f>
        <v>20</v>
      </c>
      <c r="Y1226" s="39">
        <v>45803</v>
      </c>
      <c r="Z1226" s="39">
        <v>45972</v>
      </c>
      <c r="AA1226" t="s">
        <v>116</v>
      </c>
      <c r="AB1226" t="s">
        <v>115</v>
      </c>
      <c r="AC1226" s="1">
        <f>LEN(טבלה2[[#This Row],[מספר רכב]])</f>
        <v>7</v>
      </c>
      <c r="AD1226" s="1" t="str">
        <f>RIGHT(טבלה2[[#This Row],[מספר רכב]],טבלה2[[#This Row],[ספרות בצדדים]])</f>
        <v>57</v>
      </c>
      <c r="AE1226" s="1" t="str">
        <f>MID(טבלה2[[#This Row],[מספר רכב]],טבלה2[[#This Row],[ספרות בצדדים]]+1,טבלה2[[#This Row],[ספרות באמצע]])</f>
        <v>595</v>
      </c>
      <c r="AF1226" s="1" t="str">
        <f>MID(טבלה2[[#This Row],[מספר רכב]],1,טבלה2[[#This Row],[ספרות בצדדים]])</f>
        <v>74</v>
      </c>
      <c r="AG1226" s="1" t="str">
        <f>CONCATENATE(טבלה2[[#This Row],[חלק שמאלי]],"-",טבלה2[[#This Row],[אמצע]],"-",טבלה2[[#This Row],[חלק ימני]])</f>
        <v>74-595-57</v>
      </c>
      <c r="AH1226">
        <f>IF(טבלה2[[#This Row],[מספר ספרות]]=7,3,2)</f>
        <v>3</v>
      </c>
      <c r="AI1226">
        <f>IF(טבלה2[[#This Row],[מספר ספרות]]=7,2,3)</f>
        <v>2</v>
      </c>
    </row>
    <row r="1227" spans="17:35" x14ac:dyDescent="0.25">
      <c r="Q1227">
        <v>1653063</v>
      </c>
      <c r="R1227">
        <v>413</v>
      </c>
      <c r="S1227" t="s">
        <v>123</v>
      </c>
      <c r="T1227" t="s">
        <v>159</v>
      </c>
      <c r="U1227" t="s">
        <v>158</v>
      </c>
      <c r="V1227">
        <v>15</v>
      </c>
      <c r="W1227">
        <v>2008</v>
      </c>
      <c r="X1227" s="1">
        <f>2025-טבלה2[[#This Row],[שנת יצור]]</f>
        <v>17</v>
      </c>
      <c r="Y1227" s="39">
        <v>45803</v>
      </c>
      <c r="Z1227" s="39">
        <v>46158</v>
      </c>
      <c r="AA1227" t="s">
        <v>133</v>
      </c>
      <c r="AB1227" t="s">
        <v>127</v>
      </c>
      <c r="AC1227" s="1">
        <f>LEN(טבלה2[[#This Row],[מספר רכב]])</f>
        <v>7</v>
      </c>
      <c r="AD1227" s="1" t="str">
        <f>RIGHT(טבלה2[[#This Row],[מספר רכב]],טבלה2[[#This Row],[ספרות בצדדים]])</f>
        <v>63</v>
      </c>
      <c r="AE1227" s="1" t="str">
        <f>MID(טבלה2[[#This Row],[מספר רכב]],טבלה2[[#This Row],[ספרות בצדדים]]+1,טבלה2[[#This Row],[ספרות באמצע]])</f>
        <v>530</v>
      </c>
      <c r="AF1227" s="1" t="str">
        <f>MID(טבלה2[[#This Row],[מספר רכב]],1,טבלה2[[#This Row],[ספרות בצדדים]])</f>
        <v>16</v>
      </c>
      <c r="AG1227" s="1" t="str">
        <f>CONCATENATE(טבלה2[[#This Row],[חלק שמאלי]],"-",טבלה2[[#This Row],[אמצע]],"-",טבלה2[[#This Row],[חלק ימני]])</f>
        <v>16-530-63</v>
      </c>
      <c r="AH1227">
        <f>IF(טבלה2[[#This Row],[מספר ספרות]]=7,3,2)</f>
        <v>3</v>
      </c>
      <c r="AI1227">
        <f>IF(טבלה2[[#This Row],[מספר ספרות]]=7,2,3)</f>
        <v>2</v>
      </c>
    </row>
    <row r="1228" spans="17:35" x14ac:dyDescent="0.25">
      <c r="Q1228">
        <v>85820802</v>
      </c>
      <c r="R1228">
        <v>885</v>
      </c>
      <c r="S1228" t="s">
        <v>239</v>
      </c>
      <c r="T1228" t="s">
        <v>857</v>
      </c>
      <c r="U1228" t="s">
        <v>136</v>
      </c>
      <c r="V1228">
        <v>11</v>
      </c>
      <c r="W1228">
        <v>2022</v>
      </c>
      <c r="X1228" s="1">
        <f>2025-טבלה2[[#This Row],[שנת יצור]]</f>
        <v>3</v>
      </c>
      <c r="Y1228" s="39">
        <v>44654</v>
      </c>
      <c r="Z1228" s="39">
        <v>45749</v>
      </c>
      <c r="AA1228" t="s">
        <v>119</v>
      </c>
      <c r="AB1228" t="s">
        <v>368</v>
      </c>
      <c r="AC1228" s="1">
        <f>LEN(טבלה2[[#This Row],[מספר רכב]])</f>
        <v>8</v>
      </c>
      <c r="AD1228" s="1" t="str">
        <f>RIGHT(טבלה2[[#This Row],[מספר רכב]],טבלה2[[#This Row],[ספרות בצדדים]])</f>
        <v>802</v>
      </c>
      <c r="AE1228" s="1" t="str">
        <f>MID(טבלה2[[#This Row],[מספר רכב]],טבלה2[[#This Row],[ספרות בצדדים]]+1,טבלה2[[#This Row],[ספרות באמצע]])</f>
        <v>20</v>
      </c>
      <c r="AF1228" s="1" t="str">
        <f>MID(טבלה2[[#This Row],[מספר רכב]],1,טבלה2[[#This Row],[ספרות בצדדים]])</f>
        <v>858</v>
      </c>
      <c r="AG1228" s="1" t="str">
        <f>CONCATENATE(טבלה2[[#This Row],[חלק שמאלי]],"-",טבלה2[[#This Row],[אמצע]],"-",טבלה2[[#This Row],[חלק ימני]])</f>
        <v>858-20-802</v>
      </c>
      <c r="AH1228">
        <f>IF(טבלה2[[#This Row],[מספר ספרות]]=7,3,2)</f>
        <v>2</v>
      </c>
      <c r="AI1228">
        <f>IF(טבלה2[[#This Row],[מספר ספרות]]=7,2,3)</f>
        <v>3</v>
      </c>
    </row>
    <row r="1229" spans="17:35" x14ac:dyDescent="0.25">
      <c r="Q1229">
        <v>3985261</v>
      </c>
      <c r="R1229">
        <v>588</v>
      </c>
      <c r="S1229" t="s">
        <v>111</v>
      </c>
      <c r="T1229" t="s">
        <v>112</v>
      </c>
      <c r="U1229" t="s">
        <v>113</v>
      </c>
      <c r="W1229">
        <v>2007</v>
      </c>
      <c r="X1229" s="1">
        <f>2025-טבלה2[[#This Row],[שנת יצור]]</f>
        <v>18</v>
      </c>
      <c r="Y1229" s="39">
        <v>45803</v>
      </c>
      <c r="Z1229" s="39">
        <v>46200</v>
      </c>
      <c r="AA1229" t="s">
        <v>120</v>
      </c>
      <c r="AB1229" t="s">
        <v>117</v>
      </c>
      <c r="AC1229" s="1">
        <f>LEN(טבלה2[[#This Row],[מספר רכב]])</f>
        <v>7</v>
      </c>
      <c r="AD1229" s="1" t="str">
        <f>RIGHT(טבלה2[[#This Row],[מספר רכב]],טבלה2[[#This Row],[ספרות בצדדים]])</f>
        <v>61</v>
      </c>
      <c r="AE1229" s="1" t="str">
        <f>MID(טבלה2[[#This Row],[מספר רכב]],טבלה2[[#This Row],[ספרות בצדדים]]+1,טבלה2[[#This Row],[ספרות באמצע]])</f>
        <v>852</v>
      </c>
      <c r="AF1229" s="1" t="str">
        <f>MID(טבלה2[[#This Row],[מספר רכב]],1,טבלה2[[#This Row],[ספרות בצדדים]])</f>
        <v>39</v>
      </c>
      <c r="AG1229" s="1" t="str">
        <f>CONCATENATE(טבלה2[[#This Row],[חלק שמאלי]],"-",טבלה2[[#This Row],[אמצע]],"-",טבלה2[[#This Row],[חלק ימני]])</f>
        <v>39-852-61</v>
      </c>
      <c r="AH1229">
        <f>IF(טבלה2[[#This Row],[מספר ספרות]]=7,3,2)</f>
        <v>3</v>
      </c>
      <c r="AI1229">
        <f>IF(טבלה2[[#This Row],[מספר ספרות]]=7,2,3)</f>
        <v>2</v>
      </c>
    </row>
    <row r="1230" spans="17:35" x14ac:dyDescent="0.25">
      <c r="Q1230">
        <v>7447535</v>
      </c>
      <c r="R1230">
        <v>312</v>
      </c>
      <c r="S1230" t="s">
        <v>153</v>
      </c>
      <c r="T1230" t="s">
        <v>154</v>
      </c>
      <c r="U1230" t="s">
        <v>155</v>
      </c>
      <c r="W1230">
        <v>2001</v>
      </c>
      <c r="X1230" s="1">
        <f>2025-טבלה2[[#This Row],[שנת יצור]]</f>
        <v>24</v>
      </c>
      <c r="Y1230" s="39">
        <v>45648</v>
      </c>
      <c r="Z1230" s="39">
        <v>45868</v>
      </c>
      <c r="AA1230" t="s">
        <v>116</v>
      </c>
      <c r="AB1230" t="s">
        <v>152</v>
      </c>
      <c r="AC1230" s="1">
        <f>LEN(טבלה2[[#This Row],[מספר רכב]])</f>
        <v>7</v>
      </c>
      <c r="AD1230" s="1" t="str">
        <f>RIGHT(טבלה2[[#This Row],[מספר רכב]],טבלה2[[#This Row],[ספרות בצדדים]])</f>
        <v>35</v>
      </c>
      <c r="AE1230" s="1" t="str">
        <f>MID(טבלה2[[#This Row],[מספר רכב]],טבלה2[[#This Row],[ספרות בצדדים]]+1,טבלה2[[#This Row],[ספרות באמצע]])</f>
        <v>475</v>
      </c>
      <c r="AF1230" s="1" t="str">
        <f>MID(טבלה2[[#This Row],[מספר רכב]],1,טבלה2[[#This Row],[ספרות בצדדים]])</f>
        <v>74</v>
      </c>
      <c r="AG1230" s="1" t="str">
        <f>CONCATENATE(טבלה2[[#This Row],[חלק שמאלי]],"-",טבלה2[[#This Row],[אמצע]],"-",טבלה2[[#This Row],[חלק ימני]])</f>
        <v>74-475-35</v>
      </c>
      <c r="AH1230">
        <f>IF(טבלה2[[#This Row],[מספר ספרות]]=7,3,2)</f>
        <v>3</v>
      </c>
      <c r="AI1230">
        <f>IF(טבלה2[[#This Row],[מספר ספרות]]=7,2,3)</f>
        <v>2</v>
      </c>
    </row>
    <row r="1231" spans="17:35" x14ac:dyDescent="0.25">
      <c r="Q1231">
        <v>29804903</v>
      </c>
      <c r="R1231">
        <v>299</v>
      </c>
      <c r="S1231" t="s">
        <v>374</v>
      </c>
      <c r="T1231" t="s">
        <v>769</v>
      </c>
      <c r="U1231" t="s">
        <v>393</v>
      </c>
      <c r="V1231">
        <v>11</v>
      </c>
      <c r="W1231">
        <v>2023</v>
      </c>
      <c r="X1231" s="1">
        <f>2025-טבלה2[[#This Row],[שנת יצור]]</f>
        <v>2</v>
      </c>
      <c r="Y1231" s="39">
        <v>45032</v>
      </c>
      <c r="Z1231" s="39">
        <v>46127</v>
      </c>
      <c r="AA1231" t="s">
        <v>119</v>
      </c>
      <c r="AB1231" t="s">
        <v>770</v>
      </c>
      <c r="AC1231" s="1">
        <f>LEN(טבלה2[[#This Row],[מספר רכב]])</f>
        <v>8</v>
      </c>
      <c r="AD1231" s="1" t="str">
        <f>RIGHT(טבלה2[[#This Row],[מספר רכב]],טבלה2[[#This Row],[ספרות בצדדים]])</f>
        <v>903</v>
      </c>
      <c r="AE1231" s="1" t="str">
        <f>MID(טבלה2[[#This Row],[מספר רכב]],טבלה2[[#This Row],[ספרות בצדדים]]+1,טבלה2[[#This Row],[ספרות באמצע]])</f>
        <v>04</v>
      </c>
      <c r="AF1231" s="1" t="str">
        <f>MID(טבלה2[[#This Row],[מספר רכב]],1,טבלה2[[#This Row],[ספרות בצדדים]])</f>
        <v>298</v>
      </c>
      <c r="AG1231" s="1" t="str">
        <f>CONCATENATE(טבלה2[[#This Row],[חלק שמאלי]],"-",טבלה2[[#This Row],[אמצע]],"-",טבלה2[[#This Row],[חלק ימני]])</f>
        <v>298-04-903</v>
      </c>
      <c r="AH1231">
        <f>IF(טבלה2[[#This Row],[מספר ספרות]]=7,3,2)</f>
        <v>2</v>
      </c>
      <c r="AI1231">
        <f>IF(טבלה2[[#This Row],[מספר ספרות]]=7,2,3)</f>
        <v>3</v>
      </c>
    </row>
    <row r="1232" spans="17:35" x14ac:dyDescent="0.25">
      <c r="Q1232">
        <v>74180203</v>
      </c>
      <c r="R1232">
        <v>413</v>
      </c>
      <c r="S1232" t="s">
        <v>123</v>
      </c>
      <c r="T1232" t="s">
        <v>753</v>
      </c>
      <c r="U1232" t="s">
        <v>754</v>
      </c>
      <c r="V1232">
        <v>7</v>
      </c>
      <c r="W1232">
        <v>2024</v>
      </c>
      <c r="X1232" s="1">
        <f>2025-טבלה2[[#This Row],[שנת יצור]]</f>
        <v>1</v>
      </c>
      <c r="Y1232" s="39">
        <v>45397</v>
      </c>
      <c r="Z1232" s="39">
        <v>46126</v>
      </c>
      <c r="AA1232" t="s">
        <v>119</v>
      </c>
      <c r="AB1232" t="s">
        <v>755</v>
      </c>
      <c r="AC1232" s="1">
        <f>LEN(טבלה2[[#This Row],[מספר רכב]])</f>
        <v>8</v>
      </c>
      <c r="AD1232" s="1" t="str">
        <f>RIGHT(טבלה2[[#This Row],[מספר רכב]],טבלה2[[#This Row],[ספרות בצדדים]])</f>
        <v>203</v>
      </c>
      <c r="AE1232" s="1" t="str">
        <f>MID(טבלה2[[#This Row],[מספר רכב]],טבלה2[[#This Row],[ספרות בצדדים]]+1,טבלה2[[#This Row],[ספרות באמצע]])</f>
        <v>80</v>
      </c>
      <c r="AF1232" s="1" t="str">
        <f>MID(טבלה2[[#This Row],[מספר רכב]],1,טבלה2[[#This Row],[ספרות בצדדים]])</f>
        <v>741</v>
      </c>
      <c r="AG1232" s="1" t="str">
        <f>CONCATENATE(טבלה2[[#This Row],[חלק שמאלי]],"-",טבלה2[[#This Row],[אמצע]],"-",טבלה2[[#This Row],[חלק ימני]])</f>
        <v>741-80-203</v>
      </c>
      <c r="AH1232">
        <f>IF(טבלה2[[#This Row],[מספר ספרות]]=7,3,2)</f>
        <v>2</v>
      </c>
      <c r="AI1232">
        <f>IF(טבלה2[[#This Row],[מספר ספרות]]=7,2,3)</f>
        <v>3</v>
      </c>
    </row>
    <row r="1233" spans="17:35" x14ac:dyDescent="0.25">
      <c r="Q1233">
        <v>1858761</v>
      </c>
      <c r="R1233">
        <v>734</v>
      </c>
      <c r="S1233" t="s">
        <v>139</v>
      </c>
      <c r="T1233" t="s">
        <v>207</v>
      </c>
      <c r="U1233" t="s">
        <v>208</v>
      </c>
      <c r="W1233">
        <v>2007</v>
      </c>
      <c r="X1233" s="1">
        <f>2025-טבלה2[[#This Row],[שנת יצור]]</f>
        <v>18</v>
      </c>
      <c r="Y1233" s="39">
        <v>45803</v>
      </c>
      <c r="Z1233" s="39">
        <v>46169</v>
      </c>
      <c r="AA1233" t="s">
        <v>116</v>
      </c>
      <c r="AB1233" t="s">
        <v>141</v>
      </c>
      <c r="AC1233" s="1">
        <f>LEN(טבלה2[[#This Row],[מספר רכב]])</f>
        <v>7</v>
      </c>
      <c r="AD1233" s="1" t="str">
        <f>RIGHT(טבלה2[[#This Row],[מספר רכב]],טבלה2[[#This Row],[ספרות בצדדים]])</f>
        <v>61</v>
      </c>
      <c r="AE1233" s="1" t="str">
        <f>MID(טבלה2[[#This Row],[מספר רכב]],טבלה2[[#This Row],[ספרות בצדדים]]+1,טבלה2[[#This Row],[ספרות באמצע]])</f>
        <v>587</v>
      </c>
      <c r="AF1233" s="1" t="str">
        <f>MID(טבלה2[[#This Row],[מספר רכב]],1,טבלה2[[#This Row],[ספרות בצדדים]])</f>
        <v>18</v>
      </c>
      <c r="AG1233" s="1" t="str">
        <f>CONCATENATE(טבלה2[[#This Row],[חלק שמאלי]],"-",טבלה2[[#This Row],[אמצע]],"-",טבלה2[[#This Row],[חלק ימני]])</f>
        <v>18-587-61</v>
      </c>
      <c r="AH1233">
        <f>IF(טבלה2[[#This Row],[מספר ספרות]]=7,3,2)</f>
        <v>3</v>
      </c>
      <c r="AI1233">
        <f>IF(טבלה2[[#This Row],[מספר ספרות]]=7,2,3)</f>
        <v>2</v>
      </c>
    </row>
    <row r="1234" spans="17:35" x14ac:dyDescent="0.25">
      <c r="Q1234">
        <v>3036751</v>
      </c>
      <c r="R1234">
        <v>839</v>
      </c>
      <c r="S1234" t="s">
        <v>244</v>
      </c>
      <c r="T1234" t="s">
        <v>245</v>
      </c>
      <c r="U1234" t="s">
        <v>125</v>
      </c>
      <c r="W1234">
        <v>2004</v>
      </c>
      <c r="X1234" s="1">
        <f>2025-טבלה2[[#This Row],[שנת יצור]]</f>
        <v>21</v>
      </c>
      <c r="Y1234" s="39">
        <v>45803</v>
      </c>
      <c r="Z1234" s="39">
        <v>46009</v>
      </c>
      <c r="AA1234" t="s">
        <v>133</v>
      </c>
      <c r="AB1234" t="s">
        <v>127</v>
      </c>
      <c r="AC1234" s="1">
        <f>LEN(טבלה2[[#This Row],[מספר רכב]])</f>
        <v>7</v>
      </c>
      <c r="AD1234" s="1" t="str">
        <f>RIGHT(טבלה2[[#This Row],[מספר רכב]],טבלה2[[#This Row],[ספרות בצדדים]])</f>
        <v>51</v>
      </c>
      <c r="AE1234" s="1" t="str">
        <f>MID(טבלה2[[#This Row],[מספר רכב]],טבלה2[[#This Row],[ספרות בצדדים]]+1,טבלה2[[#This Row],[ספרות באמצע]])</f>
        <v>367</v>
      </c>
      <c r="AF1234" s="1" t="str">
        <f>MID(טבלה2[[#This Row],[מספר רכב]],1,טבלה2[[#This Row],[ספרות בצדדים]])</f>
        <v>30</v>
      </c>
      <c r="AG1234" s="1" t="str">
        <f>CONCATENATE(טבלה2[[#This Row],[חלק שמאלי]],"-",טבלה2[[#This Row],[אמצע]],"-",טבלה2[[#This Row],[חלק ימני]])</f>
        <v>30-367-51</v>
      </c>
      <c r="AH1234">
        <f>IF(טבלה2[[#This Row],[מספר ספרות]]=7,3,2)</f>
        <v>3</v>
      </c>
      <c r="AI1234">
        <f>IF(טבלה2[[#This Row],[מספר ספרות]]=7,2,3)</f>
        <v>2</v>
      </c>
    </row>
    <row r="1235" spans="17:35" x14ac:dyDescent="0.25">
      <c r="Q1235">
        <v>4501463</v>
      </c>
      <c r="R1235">
        <v>588</v>
      </c>
      <c r="S1235" t="s">
        <v>111</v>
      </c>
      <c r="T1235" t="s">
        <v>112</v>
      </c>
      <c r="U1235" t="s">
        <v>113</v>
      </c>
      <c r="V1235">
        <v>15</v>
      </c>
      <c r="W1235">
        <v>2008</v>
      </c>
      <c r="X1235" s="1">
        <f>2025-טבלה2[[#This Row],[שנת יצור]]</f>
        <v>17</v>
      </c>
      <c r="Y1235" s="39">
        <v>45803</v>
      </c>
      <c r="Z1235" s="39">
        <v>46162</v>
      </c>
      <c r="AA1235" t="s">
        <v>116</v>
      </c>
      <c r="AB1235" t="s">
        <v>117</v>
      </c>
      <c r="AC1235" s="1">
        <f>LEN(טבלה2[[#This Row],[מספר רכב]])</f>
        <v>7</v>
      </c>
      <c r="AD1235" s="1" t="str">
        <f>RIGHT(טבלה2[[#This Row],[מספר רכב]],טבלה2[[#This Row],[ספרות בצדדים]])</f>
        <v>63</v>
      </c>
      <c r="AE1235" s="1" t="str">
        <f>MID(טבלה2[[#This Row],[מספר רכב]],טבלה2[[#This Row],[ספרות בצדדים]]+1,טבלה2[[#This Row],[ספרות באמצע]])</f>
        <v>014</v>
      </c>
      <c r="AF1235" s="1" t="str">
        <f>MID(טבלה2[[#This Row],[מספר רכב]],1,טבלה2[[#This Row],[ספרות בצדדים]])</f>
        <v>45</v>
      </c>
      <c r="AG1235" s="1" t="str">
        <f>CONCATENATE(טבלה2[[#This Row],[חלק שמאלי]],"-",טבלה2[[#This Row],[אמצע]],"-",טבלה2[[#This Row],[חלק ימני]])</f>
        <v>45-014-63</v>
      </c>
      <c r="AH1235">
        <f>IF(טבלה2[[#This Row],[מספר ספרות]]=7,3,2)</f>
        <v>3</v>
      </c>
      <c r="AI1235">
        <f>IF(טבלה2[[#This Row],[מספר ספרות]]=7,2,3)</f>
        <v>2</v>
      </c>
    </row>
    <row r="1236" spans="17:35" x14ac:dyDescent="0.25">
      <c r="Q1236">
        <v>1142650</v>
      </c>
      <c r="R1236">
        <v>839</v>
      </c>
      <c r="S1236" t="s">
        <v>244</v>
      </c>
      <c r="T1236" t="s">
        <v>245</v>
      </c>
      <c r="U1236" t="s">
        <v>125</v>
      </c>
      <c r="W1236">
        <v>2003</v>
      </c>
      <c r="X1236" s="1">
        <f>2025-טבלה2[[#This Row],[שנת יצור]]</f>
        <v>22</v>
      </c>
      <c r="Y1236" s="39">
        <v>45803</v>
      </c>
      <c r="Z1236" s="39">
        <v>45982</v>
      </c>
      <c r="AA1236" t="s">
        <v>184</v>
      </c>
      <c r="AB1236" t="s">
        <v>127</v>
      </c>
      <c r="AC1236" s="1">
        <f>LEN(טבלה2[[#This Row],[מספר רכב]])</f>
        <v>7</v>
      </c>
      <c r="AD1236" s="1" t="str">
        <f>RIGHT(טבלה2[[#This Row],[מספר רכב]],טבלה2[[#This Row],[ספרות בצדדים]])</f>
        <v>50</v>
      </c>
      <c r="AE1236" s="1" t="str">
        <f>MID(טבלה2[[#This Row],[מספר רכב]],טבלה2[[#This Row],[ספרות בצדדים]]+1,טבלה2[[#This Row],[ספרות באמצע]])</f>
        <v>426</v>
      </c>
      <c r="AF1236" s="1" t="str">
        <f>MID(טבלה2[[#This Row],[מספר רכב]],1,טבלה2[[#This Row],[ספרות בצדדים]])</f>
        <v>11</v>
      </c>
      <c r="AG1236" s="1" t="str">
        <f>CONCATENATE(טבלה2[[#This Row],[חלק שמאלי]],"-",טבלה2[[#This Row],[אמצע]],"-",טבלה2[[#This Row],[חלק ימני]])</f>
        <v>11-426-50</v>
      </c>
      <c r="AH1236">
        <f>IF(טבלה2[[#This Row],[מספר ספרות]]=7,3,2)</f>
        <v>3</v>
      </c>
      <c r="AI1236">
        <f>IF(טבלה2[[#This Row],[מספר ספרות]]=7,2,3)</f>
        <v>2</v>
      </c>
    </row>
    <row r="1237" spans="17:35" x14ac:dyDescent="0.25">
      <c r="Q1237">
        <v>4511335</v>
      </c>
      <c r="R1237">
        <v>413</v>
      </c>
      <c r="S1237" t="s">
        <v>123</v>
      </c>
      <c r="T1237" t="s">
        <v>138</v>
      </c>
      <c r="U1237" t="s">
        <v>125</v>
      </c>
      <c r="W1237">
        <v>2002</v>
      </c>
      <c r="X1237" s="1">
        <f>2025-טבלה2[[#This Row],[שנת יצור]]</f>
        <v>23</v>
      </c>
      <c r="Y1237" s="39">
        <v>45803</v>
      </c>
      <c r="Z1237" s="39">
        <v>46002</v>
      </c>
      <c r="AA1237" t="s">
        <v>116</v>
      </c>
      <c r="AB1237" t="s">
        <v>127</v>
      </c>
      <c r="AC1237" s="1">
        <f>LEN(טבלה2[[#This Row],[מספר רכב]])</f>
        <v>7</v>
      </c>
      <c r="AD1237" s="1" t="str">
        <f>RIGHT(טבלה2[[#This Row],[מספר רכב]],טבלה2[[#This Row],[ספרות בצדדים]])</f>
        <v>35</v>
      </c>
      <c r="AE1237" s="1" t="str">
        <f>MID(טבלה2[[#This Row],[מספר רכב]],טבלה2[[#This Row],[ספרות בצדדים]]+1,טבלה2[[#This Row],[ספרות באמצע]])</f>
        <v>113</v>
      </c>
      <c r="AF1237" s="1" t="str">
        <f>MID(טבלה2[[#This Row],[מספר רכב]],1,טבלה2[[#This Row],[ספרות בצדדים]])</f>
        <v>45</v>
      </c>
      <c r="AG1237" s="1" t="str">
        <f>CONCATENATE(טבלה2[[#This Row],[חלק שמאלי]],"-",טבלה2[[#This Row],[אמצע]],"-",טבלה2[[#This Row],[חלק ימני]])</f>
        <v>45-113-35</v>
      </c>
      <c r="AH1237">
        <f>IF(טבלה2[[#This Row],[מספר ספרות]]=7,3,2)</f>
        <v>3</v>
      </c>
      <c r="AI1237">
        <f>IF(טבלה2[[#This Row],[מספר ספרות]]=7,2,3)</f>
        <v>2</v>
      </c>
    </row>
    <row r="1238" spans="17:35" x14ac:dyDescent="0.25">
      <c r="Q1238">
        <v>9048666</v>
      </c>
      <c r="R1238">
        <v>413</v>
      </c>
      <c r="S1238" t="s">
        <v>123</v>
      </c>
      <c r="T1238" t="s">
        <v>858</v>
      </c>
      <c r="U1238" t="s">
        <v>125</v>
      </c>
      <c r="V1238">
        <v>15</v>
      </c>
      <c r="W1238">
        <v>2009</v>
      </c>
      <c r="X1238" s="1">
        <f>2025-טבלה2[[#This Row],[שנת יצור]]</f>
        <v>16</v>
      </c>
      <c r="Y1238" s="39">
        <v>45790</v>
      </c>
      <c r="Z1238" s="39">
        <v>46168</v>
      </c>
      <c r="AA1238" t="s">
        <v>119</v>
      </c>
      <c r="AB1238" t="s">
        <v>859</v>
      </c>
      <c r="AC1238" s="1">
        <f>LEN(טבלה2[[#This Row],[מספר רכב]])</f>
        <v>7</v>
      </c>
      <c r="AD1238" s="1" t="str">
        <f>RIGHT(טבלה2[[#This Row],[מספר רכב]],טבלה2[[#This Row],[ספרות בצדדים]])</f>
        <v>66</v>
      </c>
      <c r="AE1238" s="1" t="str">
        <f>MID(טבלה2[[#This Row],[מספר רכב]],טבלה2[[#This Row],[ספרות בצדדים]]+1,טבלה2[[#This Row],[ספרות באמצע]])</f>
        <v>486</v>
      </c>
      <c r="AF1238" s="1" t="str">
        <f>MID(טבלה2[[#This Row],[מספר רכב]],1,טבלה2[[#This Row],[ספרות בצדדים]])</f>
        <v>90</v>
      </c>
      <c r="AG1238" s="1" t="str">
        <f>CONCATENATE(טבלה2[[#This Row],[חלק שמאלי]],"-",טבלה2[[#This Row],[אמצע]],"-",טבלה2[[#This Row],[חלק ימני]])</f>
        <v>90-486-66</v>
      </c>
      <c r="AH1238">
        <f>IF(טבלה2[[#This Row],[מספר ספרות]]=7,3,2)</f>
        <v>3</v>
      </c>
      <c r="AI1238">
        <f>IF(טבלה2[[#This Row],[מספר ספרות]]=7,2,3)</f>
        <v>2</v>
      </c>
    </row>
    <row r="1239" spans="17:35" x14ac:dyDescent="0.25">
      <c r="Q1239">
        <v>7379263</v>
      </c>
      <c r="R1239">
        <v>413</v>
      </c>
      <c r="S1239" t="s">
        <v>123</v>
      </c>
      <c r="T1239" t="s">
        <v>180</v>
      </c>
      <c r="U1239" t="s">
        <v>125</v>
      </c>
      <c r="V1239">
        <v>15</v>
      </c>
      <c r="W1239">
        <v>2008</v>
      </c>
      <c r="X1239" s="1">
        <f>2025-טבלה2[[#This Row],[שנת יצור]]</f>
        <v>17</v>
      </c>
      <c r="Y1239" s="39">
        <v>45803</v>
      </c>
      <c r="Z1239" s="39">
        <v>46183</v>
      </c>
      <c r="AA1239" t="s">
        <v>248</v>
      </c>
      <c r="AB1239" t="s">
        <v>127</v>
      </c>
      <c r="AC1239" s="1">
        <f>LEN(טבלה2[[#This Row],[מספר רכב]])</f>
        <v>7</v>
      </c>
      <c r="AD1239" s="1" t="str">
        <f>RIGHT(טבלה2[[#This Row],[מספר רכב]],טבלה2[[#This Row],[ספרות בצדדים]])</f>
        <v>63</v>
      </c>
      <c r="AE1239" s="1" t="str">
        <f>MID(טבלה2[[#This Row],[מספר רכב]],טבלה2[[#This Row],[ספרות בצדדים]]+1,טבלה2[[#This Row],[ספרות באמצע]])</f>
        <v>792</v>
      </c>
      <c r="AF1239" s="1" t="str">
        <f>MID(טבלה2[[#This Row],[מספר רכב]],1,טבלה2[[#This Row],[ספרות בצדדים]])</f>
        <v>73</v>
      </c>
      <c r="AG1239" s="1" t="str">
        <f>CONCATENATE(טבלה2[[#This Row],[חלק שמאלי]],"-",טבלה2[[#This Row],[אמצע]],"-",טבלה2[[#This Row],[חלק ימני]])</f>
        <v>73-792-63</v>
      </c>
      <c r="AH1239">
        <f>IF(טבלה2[[#This Row],[מספר ספרות]]=7,3,2)</f>
        <v>3</v>
      </c>
      <c r="AI1239">
        <f>IF(טבלה2[[#This Row],[מספר ספרות]]=7,2,3)</f>
        <v>2</v>
      </c>
    </row>
    <row r="1240" spans="17:35" x14ac:dyDescent="0.25">
      <c r="Q1240">
        <v>6096569</v>
      </c>
      <c r="R1240">
        <v>253</v>
      </c>
      <c r="S1240" t="s">
        <v>196</v>
      </c>
      <c r="T1240" t="s">
        <v>243</v>
      </c>
      <c r="U1240" t="s">
        <v>198</v>
      </c>
      <c r="V1240">
        <v>15</v>
      </c>
      <c r="W1240">
        <v>2009</v>
      </c>
      <c r="X1240" s="1">
        <f>2025-טבלה2[[#This Row],[שנת יצור]]</f>
        <v>16</v>
      </c>
      <c r="Y1240" s="39">
        <v>45568</v>
      </c>
      <c r="Z1240" s="39">
        <v>45916</v>
      </c>
      <c r="AA1240" t="s">
        <v>119</v>
      </c>
      <c r="AB1240" t="s">
        <v>200</v>
      </c>
      <c r="AC1240" s="1">
        <f>LEN(טבלה2[[#This Row],[מספר רכב]])</f>
        <v>7</v>
      </c>
      <c r="AD1240" s="1" t="str">
        <f>RIGHT(טבלה2[[#This Row],[מספר רכב]],טבלה2[[#This Row],[ספרות בצדדים]])</f>
        <v>69</v>
      </c>
      <c r="AE1240" s="1" t="str">
        <f>MID(טבלה2[[#This Row],[מספר רכב]],טבלה2[[#This Row],[ספרות בצדדים]]+1,טבלה2[[#This Row],[ספרות באמצע]])</f>
        <v>965</v>
      </c>
      <c r="AF1240" s="1" t="str">
        <f>MID(טבלה2[[#This Row],[מספר רכב]],1,טבלה2[[#This Row],[ספרות בצדדים]])</f>
        <v>60</v>
      </c>
      <c r="AG1240" s="1" t="str">
        <f>CONCATENATE(טבלה2[[#This Row],[חלק שמאלי]],"-",טבלה2[[#This Row],[אמצע]],"-",טבלה2[[#This Row],[חלק ימני]])</f>
        <v>60-965-69</v>
      </c>
      <c r="AH1240">
        <f>IF(טבלה2[[#This Row],[מספר ספרות]]=7,3,2)</f>
        <v>3</v>
      </c>
      <c r="AI1240">
        <f>IF(טבלה2[[#This Row],[מספר ספרות]]=7,2,3)</f>
        <v>2</v>
      </c>
    </row>
    <row r="1241" spans="17:35" x14ac:dyDescent="0.25">
      <c r="Q1241">
        <v>75407603</v>
      </c>
      <c r="R1241">
        <v>672</v>
      </c>
      <c r="S1241" t="s">
        <v>255</v>
      </c>
      <c r="T1241" t="s">
        <v>759</v>
      </c>
      <c r="U1241" t="s">
        <v>401</v>
      </c>
      <c r="V1241">
        <v>3</v>
      </c>
      <c r="W1241">
        <v>2024</v>
      </c>
      <c r="X1241" s="1">
        <f>2025-טבלה2[[#This Row],[שנת יצור]]</f>
        <v>1</v>
      </c>
      <c r="Y1241" s="39">
        <v>45400</v>
      </c>
      <c r="Z1241" s="39">
        <v>46129</v>
      </c>
      <c r="AA1241" t="s">
        <v>119</v>
      </c>
      <c r="AB1241" t="s">
        <v>860</v>
      </c>
      <c r="AC1241" s="1">
        <f>LEN(טבלה2[[#This Row],[מספר רכב]])</f>
        <v>8</v>
      </c>
      <c r="AD1241" s="1" t="str">
        <f>RIGHT(טבלה2[[#This Row],[מספר רכב]],טבלה2[[#This Row],[ספרות בצדדים]])</f>
        <v>603</v>
      </c>
      <c r="AE1241" s="1" t="str">
        <f>MID(טבלה2[[#This Row],[מספר רכב]],טבלה2[[#This Row],[ספרות בצדדים]]+1,טבלה2[[#This Row],[ספרות באמצע]])</f>
        <v>07</v>
      </c>
      <c r="AF1241" s="1" t="str">
        <f>MID(טבלה2[[#This Row],[מספר רכב]],1,טבלה2[[#This Row],[ספרות בצדדים]])</f>
        <v>754</v>
      </c>
      <c r="AG1241" s="1" t="str">
        <f>CONCATENATE(טבלה2[[#This Row],[חלק שמאלי]],"-",טבלה2[[#This Row],[אמצע]],"-",טבלה2[[#This Row],[חלק ימני]])</f>
        <v>754-07-603</v>
      </c>
      <c r="AH1241">
        <f>IF(טבלה2[[#This Row],[מספר ספרות]]=7,3,2)</f>
        <v>2</v>
      </c>
      <c r="AI1241">
        <f>IF(טבלה2[[#This Row],[מספר ספרות]]=7,2,3)</f>
        <v>3</v>
      </c>
    </row>
    <row r="1242" spans="17:35" x14ac:dyDescent="0.25">
      <c r="Q1242">
        <v>7919462</v>
      </c>
      <c r="R1242">
        <v>588</v>
      </c>
      <c r="S1242" t="s">
        <v>111</v>
      </c>
      <c r="T1242" t="s">
        <v>112</v>
      </c>
      <c r="U1242" t="s">
        <v>113</v>
      </c>
      <c r="V1242">
        <v>15</v>
      </c>
      <c r="W1242">
        <v>2007</v>
      </c>
      <c r="X1242" s="1">
        <f>2025-טבלה2[[#This Row],[שנת יצור]]</f>
        <v>18</v>
      </c>
      <c r="Y1242" s="39">
        <v>45803</v>
      </c>
      <c r="Z1242" s="39">
        <v>46100</v>
      </c>
      <c r="AA1242" t="s">
        <v>229</v>
      </c>
      <c r="AB1242" t="s">
        <v>117</v>
      </c>
      <c r="AC1242" s="1">
        <f>LEN(טבלה2[[#This Row],[מספר רכב]])</f>
        <v>7</v>
      </c>
      <c r="AD1242" s="1" t="str">
        <f>RIGHT(טבלה2[[#This Row],[מספר רכב]],טבלה2[[#This Row],[ספרות בצדדים]])</f>
        <v>62</v>
      </c>
      <c r="AE1242" s="1" t="str">
        <f>MID(טבלה2[[#This Row],[מספר רכב]],טבלה2[[#This Row],[ספרות בצדדים]]+1,טבלה2[[#This Row],[ספרות באמצע]])</f>
        <v>194</v>
      </c>
      <c r="AF1242" s="1" t="str">
        <f>MID(טבלה2[[#This Row],[מספר רכב]],1,טבלה2[[#This Row],[ספרות בצדדים]])</f>
        <v>79</v>
      </c>
      <c r="AG1242" s="1" t="str">
        <f>CONCATENATE(טבלה2[[#This Row],[חלק שמאלי]],"-",טבלה2[[#This Row],[אמצע]],"-",טבלה2[[#This Row],[חלק ימני]])</f>
        <v>79-194-62</v>
      </c>
      <c r="AH1242">
        <f>IF(טבלה2[[#This Row],[מספר ספרות]]=7,3,2)</f>
        <v>3</v>
      </c>
      <c r="AI1242">
        <f>IF(טבלה2[[#This Row],[מספר ספרות]]=7,2,3)</f>
        <v>2</v>
      </c>
    </row>
    <row r="1243" spans="17:35" x14ac:dyDescent="0.25">
      <c r="Q1243">
        <v>74150603</v>
      </c>
      <c r="R1243">
        <v>413</v>
      </c>
      <c r="S1243" t="s">
        <v>123</v>
      </c>
      <c r="T1243" t="s">
        <v>762</v>
      </c>
      <c r="U1243" t="s">
        <v>174</v>
      </c>
      <c r="V1243">
        <v>4</v>
      </c>
      <c r="W1243">
        <v>2024</v>
      </c>
      <c r="X1243" s="1">
        <f>2025-טבלה2[[#This Row],[שנת יצור]]</f>
        <v>1</v>
      </c>
      <c r="Y1243" s="39">
        <v>45396</v>
      </c>
      <c r="Z1243" s="39">
        <v>46125</v>
      </c>
      <c r="AA1243" t="s">
        <v>118</v>
      </c>
      <c r="AB1243" t="s">
        <v>764</v>
      </c>
      <c r="AC1243" s="1">
        <f>LEN(טבלה2[[#This Row],[מספר רכב]])</f>
        <v>8</v>
      </c>
      <c r="AD1243" s="1" t="str">
        <f>RIGHT(טבלה2[[#This Row],[מספר רכב]],טבלה2[[#This Row],[ספרות בצדדים]])</f>
        <v>603</v>
      </c>
      <c r="AE1243" s="1" t="str">
        <f>MID(טבלה2[[#This Row],[מספר רכב]],טבלה2[[#This Row],[ספרות בצדדים]]+1,טבלה2[[#This Row],[ספרות באמצע]])</f>
        <v>50</v>
      </c>
      <c r="AF1243" s="1" t="str">
        <f>MID(טבלה2[[#This Row],[מספר רכב]],1,טבלה2[[#This Row],[ספרות בצדדים]])</f>
        <v>741</v>
      </c>
      <c r="AG1243" s="1" t="str">
        <f>CONCATENATE(טבלה2[[#This Row],[חלק שמאלי]],"-",טבלה2[[#This Row],[אמצע]],"-",טבלה2[[#This Row],[חלק ימני]])</f>
        <v>741-50-603</v>
      </c>
      <c r="AH1243">
        <f>IF(טבלה2[[#This Row],[מספר ספרות]]=7,3,2)</f>
        <v>2</v>
      </c>
      <c r="AI1243">
        <f>IF(טבלה2[[#This Row],[מספר ספרות]]=7,2,3)</f>
        <v>3</v>
      </c>
    </row>
    <row r="1244" spans="17:35" x14ac:dyDescent="0.25">
      <c r="Q1244">
        <v>8978160</v>
      </c>
      <c r="R1244">
        <v>588</v>
      </c>
      <c r="S1244" t="s">
        <v>111</v>
      </c>
      <c r="T1244" t="s">
        <v>112</v>
      </c>
      <c r="U1244" t="s">
        <v>113</v>
      </c>
      <c r="W1244">
        <v>2006</v>
      </c>
      <c r="X1244" s="1">
        <f>2025-טבלה2[[#This Row],[שנת יצור]]</f>
        <v>19</v>
      </c>
      <c r="Y1244" s="39">
        <v>45803</v>
      </c>
      <c r="Z1244" s="39">
        <v>46138</v>
      </c>
      <c r="AA1244" t="s">
        <v>120</v>
      </c>
      <c r="AB1244" t="s">
        <v>115</v>
      </c>
      <c r="AC1244" s="1">
        <f>LEN(טבלה2[[#This Row],[מספר רכב]])</f>
        <v>7</v>
      </c>
      <c r="AD1244" s="1" t="str">
        <f>RIGHT(טבלה2[[#This Row],[מספר רכב]],טבלה2[[#This Row],[ספרות בצדדים]])</f>
        <v>60</v>
      </c>
      <c r="AE1244" s="1" t="str">
        <f>MID(טבלה2[[#This Row],[מספר רכב]],טבלה2[[#This Row],[ספרות בצדדים]]+1,טבלה2[[#This Row],[ספרות באמצע]])</f>
        <v>781</v>
      </c>
      <c r="AF1244" s="1" t="str">
        <f>MID(טבלה2[[#This Row],[מספר רכב]],1,טבלה2[[#This Row],[ספרות בצדדים]])</f>
        <v>89</v>
      </c>
      <c r="AG1244" s="1" t="str">
        <f>CONCATENATE(טבלה2[[#This Row],[חלק שמאלי]],"-",טבלה2[[#This Row],[אמצע]],"-",טבלה2[[#This Row],[חלק ימני]])</f>
        <v>89-781-60</v>
      </c>
      <c r="AH1244">
        <f>IF(טבלה2[[#This Row],[מספר ספרות]]=7,3,2)</f>
        <v>3</v>
      </c>
      <c r="AI1244">
        <f>IF(טבלה2[[#This Row],[מספר ספרות]]=7,2,3)</f>
        <v>2</v>
      </c>
    </row>
    <row r="1245" spans="17:35" x14ac:dyDescent="0.25">
      <c r="Q1245">
        <v>8056660</v>
      </c>
      <c r="R1245">
        <v>683</v>
      </c>
      <c r="S1245" t="s">
        <v>192</v>
      </c>
      <c r="T1245" t="s">
        <v>861</v>
      </c>
      <c r="U1245" t="s">
        <v>194</v>
      </c>
      <c r="W1245">
        <v>2006</v>
      </c>
      <c r="X1245" s="1">
        <f>2025-טבלה2[[#This Row],[שנת יצור]]</f>
        <v>19</v>
      </c>
      <c r="Y1245" s="39">
        <v>45790</v>
      </c>
      <c r="Z1245" s="39">
        <v>46117</v>
      </c>
      <c r="AA1245" t="s">
        <v>190</v>
      </c>
      <c r="AB1245" t="s">
        <v>273</v>
      </c>
      <c r="AC1245" s="1">
        <f>LEN(טבלה2[[#This Row],[מספר רכב]])</f>
        <v>7</v>
      </c>
      <c r="AD1245" s="1" t="str">
        <f>RIGHT(טבלה2[[#This Row],[מספר רכב]],טבלה2[[#This Row],[ספרות בצדדים]])</f>
        <v>60</v>
      </c>
      <c r="AE1245" s="1" t="str">
        <f>MID(טבלה2[[#This Row],[מספר רכב]],טבלה2[[#This Row],[ספרות בצדדים]]+1,טבלה2[[#This Row],[ספרות באמצע]])</f>
        <v>566</v>
      </c>
      <c r="AF1245" s="1" t="str">
        <f>MID(טבלה2[[#This Row],[מספר רכב]],1,טבלה2[[#This Row],[ספרות בצדדים]])</f>
        <v>80</v>
      </c>
      <c r="AG1245" s="1" t="str">
        <f>CONCATENATE(טבלה2[[#This Row],[חלק שמאלי]],"-",טבלה2[[#This Row],[אמצע]],"-",טבלה2[[#This Row],[חלק ימני]])</f>
        <v>80-566-60</v>
      </c>
      <c r="AH1245">
        <f>IF(טבלה2[[#This Row],[מספר ספרות]]=7,3,2)</f>
        <v>3</v>
      </c>
      <c r="AI1245">
        <f>IF(טבלה2[[#This Row],[מספר ספרות]]=7,2,3)</f>
        <v>2</v>
      </c>
    </row>
    <row r="1246" spans="17:35" x14ac:dyDescent="0.25">
      <c r="Q1246">
        <v>34699702</v>
      </c>
      <c r="R1246">
        <v>361</v>
      </c>
      <c r="S1246" t="s">
        <v>840</v>
      </c>
      <c r="T1246" t="s">
        <v>862</v>
      </c>
      <c r="U1246" t="s">
        <v>863</v>
      </c>
      <c r="V1246">
        <v>15</v>
      </c>
      <c r="W1246">
        <v>2021</v>
      </c>
      <c r="X1246" s="1">
        <f>2025-טבלה2[[#This Row],[שנת יצור]]</f>
        <v>4</v>
      </c>
      <c r="Y1246" s="39">
        <v>45781</v>
      </c>
      <c r="Z1246" s="39">
        <v>46160</v>
      </c>
      <c r="AA1246" t="s">
        <v>190</v>
      </c>
      <c r="AB1246" t="s">
        <v>864</v>
      </c>
      <c r="AC1246" s="1">
        <f>LEN(טבלה2[[#This Row],[מספר רכב]])</f>
        <v>8</v>
      </c>
      <c r="AD1246" s="1" t="str">
        <f>RIGHT(טבלה2[[#This Row],[מספר רכב]],טבלה2[[#This Row],[ספרות בצדדים]])</f>
        <v>702</v>
      </c>
      <c r="AE1246" s="1" t="str">
        <f>MID(טבלה2[[#This Row],[מספר רכב]],טבלה2[[#This Row],[ספרות בצדדים]]+1,טבלה2[[#This Row],[ספרות באמצע]])</f>
        <v>99</v>
      </c>
      <c r="AF1246" s="1" t="str">
        <f>MID(טבלה2[[#This Row],[מספר רכב]],1,טבלה2[[#This Row],[ספרות בצדדים]])</f>
        <v>346</v>
      </c>
      <c r="AG1246" s="1" t="str">
        <f>CONCATENATE(טבלה2[[#This Row],[חלק שמאלי]],"-",טבלה2[[#This Row],[אמצע]],"-",טבלה2[[#This Row],[חלק ימני]])</f>
        <v>346-99-702</v>
      </c>
      <c r="AH1246">
        <f>IF(טבלה2[[#This Row],[מספר ספרות]]=7,3,2)</f>
        <v>2</v>
      </c>
      <c r="AI1246">
        <f>IF(טבלה2[[#This Row],[מספר ספרות]]=7,2,3)</f>
        <v>3</v>
      </c>
    </row>
    <row r="1247" spans="17:35" x14ac:dyDescent="0.25">
      <c r="Q1247">
        <v>5295386</v>
      </c>
      <c r="R1247">
        <v>299</v>
      </c>
      <c r="S1247" t="s">
        <v>374</v>
      </c>
      <c r="T1247" t="s">
        <v>552</v>
      </c>
      <c r="U1247" t="s">
        <v>194</v>
      </c>
      <c r="V1247">
        <v>14</v>
      </c>
      <c r="W1247">
        <v>2017</v>
      </c>
      <c r="X1247" s="1">
        <f>2025-טבלה2[[#This Row],[שנת יצור]]</f>
        <v>8</v>
      </c>
      <c r="Y1247" s="39">
        <v>45781</v>
      </c>
      <c r="Z1247" s="39">
        <v>46145</v>
      </c>
      <c r="AA1247" t="s">
        <v>740</v>
      </c>
      <c r="AB1247" t="s">
        <v>511</v>
      </c>
      <c r="AC1247" s="1">
        <f>LEN(טבלה2[[#This Row],[מספר רכב]])</f>
        <v>7</v>
      </c>
      <c r="AD1247" s="1" t="str">
        <f>RIGHT(טבלה2[[#This Row],[מספר רכב]],טבלה2[[#This Row],[ספרות בצדדים]])</f>
        <v>86</v>
      </c>
      <c r="AE1247" s="1" t="str">
        <f>MID(טבלה2[[#This Row],[מספר רכב]],טבלה2[[#This Row],[ספרות בצדדים]]+1,טבלה2[[#This Row],[ספרות באמצע]])</f>
        <v>953</v>
      </c>
      <c r="AF1247" s="1" t="str">
        <f>MID(טבלה2[[#This Row],[מספר רכב]],1,טבלה2[[#This Row],[ספרות בצדדים]])</f>
        <v>52</v>
      </c>
      <c r="AG1247" s="1" t="str">
        <f>CONCATENATE(טבלה2[[#This Row],[חלק שמאלי]],"-",טבלה2[[#This Row],[אמצע]],"-",טבלה2[[#This Row],[חלק ימני]])</f>
        <v>52-953-86</v>
      </c>
      <c r="AH1247">
        <f>IF(טבלה2[[#This Row],[מספר ספרות]]=7,3,2)</f>
        <v>3</v>
      </c>
      <c r="AI1247">
        <f>IF(טבלה2[[#This Row],[מספר ספרות]]=7,2,3)</f>
        <v>2</v>
      </c>
    </row>
    <row r="1248" spans="17:35" x14ac:dyDescent="0.25">
      <c r="Q1248">
        <v>7792265</v>
      </c>
      <c r="R1248">
        <v>588</v>
      </c>
      <c r="S1248" t="s">
        <v>111</v>
      </c>
      <c r="T1248" t="s">
        <v>249</v>
      </c>
      <c r="U1248" t="s">
        <v>130</v>
      </c>
      <c r="V1248">
        <v>15</v>
      </c>
      <c r="W1248">
        <v>2008</v>
      </c>
      <c r="X1248" s="1">
        <f>2025-טבלה2[[#This Row],[שנת יצור]]</f>
        <v>17</v>
      </c>
      <c r="Y1248" s="39">
        <v>45599</v>
      </c>
      <c r="Z1248" s="39">
        <v>45941</v>
      </c>
      <c r="AA1248" t="s">
        <v>118</v>
      </c>
      <c r="AB1248" t="s">
        <v>250</v>
      </c>
      <c r="AC1248" s="1">
        <f>LEN(טבלה2[[#This Row],[מספר רכב]])</f>
        <v>7</v>
      </c>
      <c r="AD1248" s="1" t="str">
        <f>RIGHT(טבלה2[[#This Row],[מספר רכב]],טבלה2[[#This Row],[ספרות בצדדים]])</f>
        <v>65</v>
      </c>
      <c r="AE1248" s="1" t="str">
        <f>MID(טבלה2[[#This Row],[מספר רכב]],טבלה2[[#This Row],[ספרות בצדדים]]+1,טבלה2[[#This Row],[ספרות באמצע]])</f>
        <v>922</v>
      </c>
      <c r="AF1248" s="1" t="str">
        <f>MID(טבלה2[[#This Row],[מספר רכב]],1,טבלה2[[#This Row],[ספרות בצדדים]])</f>
        <v>77</v>
      </c>
      <c r="AG1248" s="1" t="str">
        <f>CONCATENATE(טבלה2[[#This Row],[חלק שמאלי]],"-",טבלה2[[#This Row],[אמצע]],"-",טבלה2[[#This Row],[חלק ימני]])</f>
        <v>77-922-65</v>
      </c>
      <c r="AH1248">
        <f>IF(טבלה2[[#This Row],[מספר ספרות]]=7,3,2)</f>
        <v>3</v>
      </c>
      <c r="AI1248">
        <f>IF(טבלה2[[#This Row],[מספר ספרות]]=7,2,3)</f>
        <v>2</v>
      </c>
    </row>
    <row r="1249" spans="17:35" x14ac:dyDescent="0.25">
      <c r="Q1249">
        <v>42172503</v>
      </c>
      <c r="R1249">
        <v>481</v>
      </c>
      <c r="S1249" t="s">
        <v>165</v>
      </c>
      <c r="T1249" t="s">
        <v>787</v>
      </c>
      <c r="U1249" t="s">
        <v>198</v>
      </c>
      <c r="V1249">
        <v>14</v>
      </c>
      <c r="W1249">
        <v>2023</v>
      </c>
      <c r="X1249" s="1">
        <f>2025-טבלה2[[#This Row],[שנת יצור]]</f>
        <v>2</v>
      </c>
      <c r="Y1249" s="39">
        <v>45041</v>
      </c>
      <c r="Z1249" s="39">
        <v>46136</v>
      </c>
      <c r="AA1249" t="s">
        <v>119</v>
      </c>
      <c r="AB1249" t="s">
        <v>788</v>
      </c>
      <c r="AC1249" s="1">
        <f>LEN(טבלה2[[#This Row],[מספר רכב]])</f>
        <v>8</v>
      </c>
      <c r="AD1249" s="1" t="str">
        <f>RIGHT(טבלה2[[#This Row],[מספר רכב]],טבלה2[[#This Row],[ספרות בצדדים]])</f>
        <v>503</v>
      </c>
      <c r="AE1249" s="1" t="str">
        <f>MID(טבלה2[[#This Row],[מספר רכב]],טבלה2[[#This Row],[ספרות בצדדים]]+1,טבלה2[[#This Row],[ספרות באמצע]])</f>
        <v>72</v>
      </c>
      <c r="AF1249" s="1" t="str">
        <f>MID(טבלה2[[#This Row],[מספר רכב]],1,טבלה2[[#This Row],[ספרות בצדדים]])</f>
        <v>421</v>
      </c>
      <c r="AG1249" s="1" t="str">
        <f>CONCATENATE(טבלה2[[#This Row],[חלק שמאלי]],"-",טבלה2[[#This Row],[אמצע]],"-",טבלה2[[#This Row],[חלק ימני]])</f>
        <v>421-72-503</v>
      </c>
      <c r="AH1249">
        <f>IF(טבלה2[[#This Row],[מספר ספרות]]=7,3,2)</f>
        <v>2</v>
      </c>
      <c r="AI1249">
        <f>IF(טבלה2[[#This Row],[מספר ספרות]]=7,2,3)</f>
        <v>3</v>
      </c>
    </row>
    <row r="1250" spans="17:35" x14ac:dyDescent="0.25">
      <c r="Q1250">
        <v>2281473</v>
      </c>
      <c r="R1250">
        <v>502</v>
      </c>
      <c r="S1250" t="s">
        <v>334</v>
      </c>
      <c r="T1250" t="s">
        <v>433</v>
      </c>
      <c r="U1250" t="s">
        <v>183</v>
      </c>
      <c r="V1250">
        <v>15</v>
      </c>
      <c r="W1250">
        <v>2010</v>
      </c>
      <c r="X1250" s="1">
        <f>2025-טבלה2[[#This Row],[שנת יצור]]</f>
        <v>15</v>
      </c>
      <c r="Y1250" s="39">
        <v>45459</v>
      </c>
      <c r="Z1250" s="39">
        <v>45814</v>
      </c>
      <c r="AA1250" t="s">
        <v>116</v>
      </c>
      <c r="AB1250" t="s">
        <v>434</v>
      </c>
      <c r="AC1250" s="1">
        <f>LEN(טבלה2[[#This Row],[מספר רכב]])</f>
        <v>7</v>
      </c>
      <c r="AD1250" s="1" t="str">
        <f>RIGHT(טבלה2[[#This Row],[מספר רכב]],טבלה2[[#This Row],[ספרות בצדדים]])</f>
        <v>73</v>
      </c>
      <c r="AE1250" s="1" t="str">
        <f>MID(טבלה2[[#This Row],[מספר רכב]],טבלה2[[#This Row],[ספרות בצדדים]]+1,טבלה2[[#This Row],[ספרות באמצע]])</f>
        <v>814</v>
      </c>
      <c r="AF1250" s="1" t="str">
        <f>MID(טבלה2[[#This Row],[מספר רכב]],1,טבלה2[[#This Row],[ספרות בצדדים]])</f>
        <v>22</v>
      </c>
      <c r="AG1250" s="1" t="str">
        <f>CONCATENATE(טבלה2[[#This Row],[חלק שמאלי]],"-",טבלה2[[#This Row],[אמצע]],"-",טבלה2[[#This Row],[חלק ימני]])</f>
        <v>22-814-73</v>
      </c>
      <c r="AH1250">
        <f>IF(טבלה2[[#This Row],[מספר ספרות]]=7,3,2)</f>
        <v>3</v>
      </c>
      <c r="AI1250">
        <f>IF(טבלה2[[#This Row],[מספר ספרות]]=7,2,3)</f>
        <v>2</v>
      </c>
    </row>
    <row r="1251" spans="17:35" x14ac:dyDescent="0.25">
      <c r="Q1251">
        <v>7769659</v>
      </c>
      <c r="R1251">
        <v>413</v>
      </c>
      <c r="S1251" t="s">
        <v>123</v>
      </c>
      <c r="T1251" t="s">
        <v>179</v>
      </c>
      <c r="U1251" t="s">
        <v>158</v>
      </c>
      <c r="W1251">
        <v>2006</v>
      </c>
      <c r="X1251" s="1">
        <f>2025-טבלה2[[#This Row],[שנת יצור]]</f>
        <v>19</v>
      </c>
      <c r="Y1251" s="39">
        <v>45790</v>
      </c>
      <c r="Z1251" s="39">
        <v>46163</v>
      </c>
      <c r="AA1251" t="s">
        <v>133</v>
      </c>
      <c r="AB1251" t="s">
        <v>127</v>
      </c>
      <c r="AC1251" s="1">
        <f>LEN(טבלה2[[#This Row],[מספר רכב]])</f>
        <v>7</v>
      </c>
      <c r="AD1251" s="1" t="str">
        <f>RIGHT(טבלה2[[#This Row],[מספר רכב]],טבלה2[[#This Row],[ספרות בצדדים]])</f>
        <v>59</v>
      </c>
      <c r="AE1251" s="1" t="str">
        <f>MID(טבלה2[[#This Row],[מספר רכב]],טבלה2[[#This Row],[ספרות בצדדים]]+1,טבלה2[[#This Row],[ספרות באמצע]])</f>
        <v>696</v>
      </c>
      <c r="AF1251" s="1" t="str">
        <f>MID(טבלה2[[#This Row],[מספר רכב]],1,טבלה2[[#This Row],[ספרות בצדדים]])</f>
        <v>77</v>
      </c>
      <c r="AG1251" s="1" t="str">
        <f>CONCATENATE(טבלה2[[#This Row],[חלק שמאלי]],"-",טבלה2[[#This Row],[אמצע]],"-",טבלה2[[#This Row],[חלק ימני]])</f>
        <v>77-696-59</v>
      </c>
      <c r="AH1251">
        <f>IF(טבלה2[[#This Row],[מספר ספרות]]=7,3,2)</f>
        <v>3</v>
      </c>
      <c r="AI1251">
        <f>IF(טבלה2[[#This Row],[מספר ספרות]]=7,2,3)</f>
        <v>2</v>
      </c>
    </row>
    <row r="1252" spans="17:35" x14ac:dyDescent="0.25">
      <c r="Q1252">
        <v>50554802</v>
      </c>
      <c r="R1252">
        <v>885</v>
      </c>
      <c r="S1252" t="s">
        <v>239</v>
      </c>
      <c r="T1252" t="s">
        <v>786</v>
      </c>
      <c r="U1252" t="s">
        <v>136</v>
      </c>
      <c r="V1252">
        <v>12</v>
      </c>
      <c r="W1252">
        <v>2021</v>
      </c>
      <c r="X1252" s="1">
        <f>2025-טבלה2[[#This Row],[שנת יצור]]</f>
        <v>4</v>
      </c>
      <c r="Y1252" s="39">
        <v>45781</v>
      </c>
      <c r="Z1252" s="39">
        <v>46152</v>
      </c>
      <c r="AA1252" t="s">
        <v>116</v>
      </c>
      <c r="AB1252" t="s">
        <v>364</v>
      </c>
      <c r="AC1252" s="1">
        <f>LEN(טבלה2[[#This Row],[מספר רכב]])</f>
        <v>8</v>
      </c>
      <c r="AD1252" s="1" t="str">
        <f>RIGHT(טבלה2[[#This Row],[מספר רכב]],טבלה2[[#This Row],[ספרות בצדדים]])</f>
        <v>802</v>
      </c>
      <c r="AE1252" s="1" t="str">
        <f>MID(טבלה2[[#This Row],[מספר רכב]],טבלה2[[#This Row],[ספרות בצדדים]]+1,טבלה2[[#This Row],[ספרות באמצע]])</f>
        <v>54</v>
      </c>
      <c r="AF1252" s="1" t="str">
        <f>MID(טבלה2[[#This Row],[מספר רכב]],1,טבלה2[[#This Row],[ספרות בצדדים]])</f>
        <v>505</v>
      </c>
      <c r="AG1252" s="1" t="str">
        <f>CONCATENATE(טבלה2[[#This Row],[חלק שמאלי]],"-",טבלה2[[#This Row],[אמצע]],"-",טבלה2[[#This Row],[חלק ימני]])</f>
        <v>505-54-802</v>
      </c>
      <c r="AH1252">
        <f>IF(טבלה2[[#This Row],[מספר ספרות]]=7,3,2)</f>
        <v>2</v>
      </c>
      <c r="AI1252">
        <f>IF(טבלה2[[#This Row],[מספר ספרות]]=7,2,3)</f>
        <v>3</v>
      </c>
    </row>
    <row r="1253" spans="17:35" x14ac:dyDescent="0.25">
      <c r="Q1253">
        <v>69216101</v>
      </c>
      <c r="R1253">
        <v>885</v>
      </c>
      <c r="S1253" t="s">
        <v>239</v>
      </c>
      <c r="T1253" t="s">
        <v>432</v>
      </c>
      <c r="U1253" t="s">
        <v>278</v>
      </c>
      <c r="V1253">
        <v>14</v>
      </c>
      <c r="W1253">
        <v>2019</v>
      </c>
      <c r="X1253" s="1">
        <f>2025-טבלה2[[#This Row],[שנת יצור]]</f>
        <v>6</v>
      </c>
      <c r="Y1253" s="39">
        <v>45781</v>
      </c>
      <c r="Z1253" s="39">
        <v>46148</v>
      </c>
      <c r="AA1253" t="s">
        <v>119</v>
      </c>
      <c r="AB1253" t="s">
        <v>364</v>
      </c>
      <c r="AC1253" s="1">
        <f>LEN(טבלה2[[#This Row],[מספר רכב]])</f>
        <v>8</v>
      </c>
      <c r="AD1253" s="1" t="str">
        <f>RIGHT(טבלה2[[#This Row],[מספר רכב]],טבלה2[[#This Row],[ספרות בצדדים]])</f>
        <v>101</v>
      </c>
      <c r="AE1253" s="1" t="str">
        <f>MID(טבלה2[[#This Row],[מספר רכב]],טבלה2[[#This Row],[ספרות בצדדים]]+1,טבלה2[[#This Row],[ספרות באמצע]])</f>
        <v>16</v>
      </c>
      <c r="AF1253" s="1" t="str">
        <f>MID(טבלה2[[#This Row],[מספר רכב]],1,טבלה2[[#This Row],[ספרות בצדדים]])</f>
        <v>692</v>
      </c>
      <c r="AG1253" s="1" t="str">
        <f>CONCATENATE(טבלה2[[#This Row],[חלק שמאלי]],"-",טבלה2[[#This Row],[אמצע]],"-",טבלה2[[#This Row],[חלק ימני]])</f>
        <v>692-16-101</v>
      </c>
      <c r="AH1253">
        <f>IF(טבלה2[[#This Row],[מספר ספרות]]=7,3,2)</f>
        <v>2</v>
      </c>
      <c r="AI1253">
        <f>IF(טבלה2[[#This Row],[מספר ספרות]]=7,2,3)</f>
        <v>3</v>
      </c>
    </row>
    <row r="1254" spans="17:35" x14ac:dyDescent="0.25">
      <c r="Q1254">
        <v>6758363</v>
      </c>
      <c r="R1254">
        <v>588</v>
      </c>
      <c r="S1254" t="s">
        <v>111</v>
      </c>
      <c r="T1254" t="s">
        <v>112</v>
      </c>
      <c r="U1254" t="s">
        <v>113</v>
      </c>
      <c r="V1254">
        <v>15</v>
      </c>
      <c r="W1254">
        <v>2008</v>
      </c>
      <c r="X1254" s="1">
        <f>2025-טבלה2[[#This Row],[שנת יצור]]</f>
        <v>17</v>
      </c>
      <c r="Y1254" s="39">
        <v>45803</v>
      </c>
      <c r="Z1254" s="39">
        <v>46197</v>
      </c>
      <c r="AA1254" t="s">
        <v>119</v>
      </c>
      <c r="AB1254" t="s">
        <v>117</v>
      </c>
      <c r="AC1254" s="1">
        <f>LEN(טבלה2[[#This Row],[מספר רכב]])</f>
        <v>7</v>
      </c>
      <c r="AD1254" s="1" t="str">
        <f>RIGHT(טבלה2[[#This Row],[מספר רכב]],טבלה2[[#This Row],[ספרות בצדדים]])</f>
        <v>63</v>
      </c>
      <c r="AE1254" s="1" t="str">
        <f>MID(טבלה2[[#This Row],[מספר רכב]],טבלה2[[#This Row],[ספרות בצדדים]]+1,טבלה2[[#This Row],[ספרות באמצע]])</f>
        <v>583</v>
      </c>
      <c r="AF1254" s="1" t="str">
        <f>MID(טבלה2[[#This Row],[מספר רכב]],1,טבלה2[[#This Row],[ספרות בצדדים]])</f>
        <v>67</v>
      </c>
      <c r="AG1254" s="1" t="str">
        <f>CONCATENATE(טבלה2[[#This Row],[חלק שמאלי]],"-",טבלה2[[#This Row],[אמצע]],"-",טבלה2[[#This Row],[חלק ימני]])</f>
        <v>67-583-63</v>
      </c>
      <c r="AH1254">
        <f>IF(טבלה2[[#This Row],[מספר ספרות]]=7,3,2)</f>
        <v>3</v>
      </c>
      <c r="AI1254">
        <f>IF(טבלה2[[#This Row],[מספר ספרות]]=7,2,3)</f>
        <v>2</v>
      </c>
    </row>
    <row r="1255" spans="17:35" x14ac:dyDescent="0.25">
      <c r="Q1255">
        <v>1819461</v>
      </c>
      <c r="R1255">
        <v>588</v>
      </c>
      <c r="S1255" t="s">
        <v>111</v>
      </c>
      <c r="T1255" t="s">
        <v>112</v>
      </c>
      <c r="U1255" t="s">
        <v>113</v>
      </c>
      <c r="W1255">
        <v>2007</v>
      </c>
      <c r="X1255" s="1">
        <f>2025-טבלה2[[#This Row],[שנת יצור]]</f>
        <v>18</v>
      </c>
      <c r="Y1255" s="39">
        <v>45803</v>
      </c>
      <c r="Z1255" s="39">
        <v>46163</v>
      </c>
      <c r="AA1255" t="s">
        <v>116</v>
      </c>
      <c r="AB1255" t="s">
        <v>117</v>
      </c>
      <c r="AC1255" s="1">
        <f>LEN(טבלה2[[#This Row],[מספר רכב]])</f>
        <v>7</v>
      </c>
      <c r="AD1255" s="1" t="str">
        <f>RIGHT(טבלה2[[#This Row],[מספר רכב]],טבלה2[[#This Row],[ספרות בצדדים]])</f>
        <v>61</v>
      </c>
      <c r="AE1255" s="1" t="str">
        <f>MID(טבלה2[[#This Row],[מספר רכב]],טבלה2[[#This Row],[ספרות בצדדים]]+1,טבלה2[[#This Row],[ספרות באמצע]])</f>
        <v>194</v>
      </c>
      <c r="AF1255" s="1" t="str">
        <f>MID(טבלה2[[#This Row],[מספר רכב]],1,טבלה2[[#This Row],[ספרות בצדדים]])</f>
        <v>18</v>
      </c>
      <c r="AG1255" s="1" t="str">
        <f>CONCATENATE(טבלה2[[#This Row],[חלק שמאלי]],"-",טבלה2[[#This Row],[אמצע]],"-",טבלה2[[#This Row],[חלק ימני]])</f>
        <v>18-194-61</v>
      </c>
      <c r="AH1255">
        <f>IF(טבלה2[[#This Row],[מספר ספרות]]=7,3,2)</f>
        <v>3</v>
      </c>
      <c r="AI1255">
        <f>IF(טבלה2[[#This Row],[מספר ספרות]]=7,2,3)</f>
        <v>2</v>
      </c>
    </row>
    <row r="1256" spans="17:35" x14ac:dyDescent="0.25">
      <c r="Q1256">
        <v>5556166</v>
      </c>
      <c r="R1256">
        <v>481</v>
      </c>
      <c r="S1256" t="s">
        <v>165</v>
      </c>
      <c r="T1256" t="s">
        <v>166</v>
      </c>
      <c r="U1256" t="s">
        <v>167</v>
      </c>
      <c r="V1256">
        <v>15</v>
      </c>
      <c r="W1256">
        <v>2009</v>
      </c>
      <c r="X1256" s="1">
        <f>2025-טבלה2[[#This Row],[שנת יצור]]</f>
        <v>16</v>
      </c>
      <c r="Y1256" s="39">
        <v>45356</v>
      </c>
      <c r="Z1256" s="39">
        <v>45740</v>
      </c>
      <c r="AA1256" t="s">
        <v>120</v>
      </c>
      <c r="AB1256" t="s">
        <v>168</v>
      </c>
      <c r="AC1256" s="1">
        <f>LEN(טבלה2[[#This Row],[מספר רכב]])</f>
        <v>7</v>
      </c>
      <c r="AD1256" s="1" t="str">
        <f>RIGHT(טבלה2[[#This Row],[מספר רכב]],טבלה2[[#This Row],[ספרות בצדדים]])</f>
        <v>66</v>
      </c>
      <c r="AE1256" s="1" t="str">
        <f>MID(טבלה2[[#This Row],[מספר רכב]],טבלה2[[#This Row],[ספרות בצדדים]]+1,טבלה2[[#This Row],[ספרות באמצע]])</f>
        <v>561</v>
      </c>
      <c r="AF1256" s="1" t="str">
        <f>MID(טבלה2[[#This Row],[מספר רכב]],1,טבלה2[[#This Row],[ספרות בצדדים]])</f>
        <v>55</v>
      </c>
      <c r="AG1256" s="1" t="str">
        <f>CONCATENATE(טבלה2[[#This Row],[חלק שמאלי]],"-",טבלה2[[#This Row],[אמצע]],"-",טבלה2[[#This Row],[חלק ימני]])</f>
        <v>55-561-66</v>
      </c>
      <c r="AH1256">
        <f>IF(טבלה2[[#This Row],[מספר ספרות]]=7,3,2)</f>
        <v>3</v>
      </c>
      <c r="AI1256">
        <f>IF(טבלה2[[#This Row],[מספר ספרות]]=7,2,3)</f>
        <v>2</v>
      </c>
    </row>
    <row r="1257" spans="17:35" x14ac:dyDescent="0.25">
      <c r="Q1257">
        <v>2422438</v>
      </c>
      <c r="R1257">
        <v>19</v>
      </c>
      <c r="S1257" t="s">
        <v>339</v>
      </c>
      <c r="T1257" t="s">
        <v>865</v>
      </c>
      <c r="U1257" t="s">
        <v>866</v>
      </c>
      <c r="V1257">
        <v>13</v>
      </c>
      <c r="W1257">
        <v>2016</v>
      </c>
      <c r="X1257" s="1">
        <f>2025-טבלה2[[#This Row],[שנת יצור]]</f>
        <v>9</v>
      </c>
      <c r="Y1257" s="39">
        <v>45704</v>
      </c>
      <c r="Z1257" s="39">
        <v>46076</v>
      </c>
      <c r="AA1257" t="s">
        <v>184</v>
      </c>
      <c r="AB1257" t="s">
        <v>446</v>
      </c>
      <c r="AC1257" s="1">
        <f>LEN(טבלה2[[#This Row],[מספר רכב]])</f>
        <v>7</v>
      </c>
      <c r="AD1257" s="1" t="str">
        <f>RIGHT(טבלה2[[#This Row],[מספר רכב]],טבלה2[[#This Row],[ספרות בצדדים]])</f>
        <v>38</v>
      </c>
      <c r="AE1257" s="1" t="str">
        <f>MID(טבלה2[[#This Row],[מספר רכב]],טבלה2[[#This Row],[ספרות בצדדים]]+1,טבלה2[[#This Row],[ספרות באמצע]])</f>
        <v>224</v>
      </c>
      <c r="AF1257" s="1" t="str">
        <f>MID(טבלה2[[#This Row],[מספר רכב]],1,טבלה2[[#This Row],[ספרות בצדדים]])</f>
        <v>24</v>
      </c>
      <c r="AG1257" s="1" t="str">
        <f>CONCATENATE(טבלה2[[#This Row],[חלק שמאלי]],"-",טבלה2[[#This Row],[אמצע]],"-",טבלה2[[#This Row],[חלק ימני]])</f>
        <v>24-224-38</v>
      </c>
      <c r="AH1257">
        <f>IF(טבלה2[[#This Row],[מספר ספרות]]=7,3,2)</f>
        <v>3</v>
      </c>
      <c r="AI1257">
        <f>IF(טבלה2[[#This Row],[מספר ספרות]]=7,2,3)</f>
        <v>2</v>
      </c>
    </row>
    <row r="1258" spans="17:35" x14ac:dyDescent="0.25">
      <c r="Q1258">
        <v>5709761</v>
      </c>
      <c r="R1258">
        <v>650</v>
      </c>
      <c r="S1258" t="s">
        <v>436</v>
      </c>
      <c r="T1258" t="s">
        <v>867</v>
      </c>
      <c r="U1258" t="s">
        <v>438</v>
      </c>
      <c r="W1258">
        <v>2007</v>
      </c>
      <c r="X1258" s="1">
        <f>2025-טבלה2[[#This Row],[שנת יצור]]</f>
        <v>18</v>
      </c>
      <c r="Y1258" s="39">
        <v>45790</v>
      </c>
      <c r="Z1258" s="39">
        <v>46147</v>
      </c>
      <c r="AA1258" t="s">
        <v>116</v>
      </c>
      <c r="AB1258" t="s">
        <v>547</v>
      </c>
      <c r="AC1258" s="1">
        <f>LEN(טבלה2[[#This Row],[מספר רכב]])</f>
        <v>7</v>
      </c>
      <c r="AD1258" s="1" t="str">
        <f>RIGHT(טבלה2[[#This Row],[מספר רכב]],טבלה2[[#This Row],[ספרות בצדדים]])</f>
        <v>61</v>
      </c>
      <c r="AE1258" s="1" t="str">
        <f>MID(טבלה2[[#This Row],[מספר רכב]],טבלה2[[#This Row],[ספרות בצדדים]]+1,טבלה2[[#This Row],[ספרות באמצע]])</f>
        <v>097</v>
      </c>
      <c r="AF1258" s="1" t="str">
        <f>MID(טבלה2[[#This Row],[מספר רכב]],1,טבלה2[[#This Row],[ספרות בצדדים]])</f>
        <v>57</v>
      </c>
      <c r="AG1258" s="1" t="str">
        <f>CONCATENATE(טבלה2[[#This Row],[חלק שמאלי]],"-",טבלה2[[#This Row],[אמצע]],"-",טבלה2[[#This Row],[חלק ימני]])</f>
        <v>57-097-61</v>
      </c>
      <c r="AH1258">
        <f>IF(טבלה2[[#This Row],[מספר ספרות]]=7,3,2)</f>
        <v>3</v>
      </c>
      <c r="AI1258">
        <f>IF(טבלה2[[#This Row],[מספר ספרות]]=7,2,3)</f>
        <v>2</v>
      </c>
    </row>
    <row r="1259" spans="17:35" x14ac:dyDescent="0.25">
      <c r="Q1259">
        <v>2697061</v>
      </c>
      <c r="R1259">
        <v>413</v>
      </c>
      <c r="S1259" t="s">
        <v>123</v>
      </c>
      <c r="T1259" t="s">
        <v>179</v>
      </c>
      <c r="U1259" t="s">
        <v>158</v>
      </c>
      <c r="W1259">
        <v>2007</v>
      </c>
      <c r="X1259" s="1">
        <f>2025-טבלה2[[#This Row],[שנת יצור]]</f>
        <v>18</v>
      </c>
      <c r="Y1259" s="39">
        <v>45803</v>
      </c>
      <c r="Z1259" s="39">
        <v>46200</v>
      </c>
      <c r="AA1259" t="s">
        <v>184</v>
      </c>
      <c r="AB1259" t="s">
        <v>127</v>
      </c>
      <c r="AC1259" s="1">
        <f>LEN(טבלה2[[#This Row],[מספר רכב]])</f>
        <v>7</v>
      </c>
      <c r="AD1259" s="1" t="str">
        <f>RIGHT(טבלה2[[#This Row],[מספר רכב]],טבלה2[[#This Row],[ספרות בצדדים]])</f>
        <v>61</v>
      </c>
      <c r="AE1259" s="1" t="str">
        <f>MID(טבלה2[[#This Row],[מספר רכב]],טבלה2[[#This Row],[ספרות בצדדים]]+1,טבלה2[[#This Row],[ספרות באמצע]])</f>
        <v>970</v>
      </c>
      <c r="AF1259" s="1" t="str">
        <f>MID(טבלה2[[#This Row],[מספר רכב]],1,טבלה2[[#This Row],[ספרות בצדדים]])</f>
        <v>26</v>
      </c>
      <c r="AG1259" s="1" t="str">
        <f>CONCATENATE(טבלה2[[#This Row],[חלק שמאלי]],"-",טבלה2[[#This Row],[אמצע]],"-",טבלה2[[#This Row],[חלק ימני]])</f>
        <v>26-970-61</v>
      </c>
      <c r="AH1259">
        <f>IF(טבלה2[[#This Row],[מספר ספרות]]=7,3,2)</f>
        <v>3</v>
      </c>
      <c r="AI1259">
        <f>IF(טבלה2[[#This Row],[מספר ספרות]]=7,2,3)</f>
        <v>2</v>
      </c>
    </row>
    <row r="1260" spans="17:35" x14ac:dyDescent="0.25">
      <c r="Q1260">
        <v>74164703</v>
      </c>
      <c r="R1260">
        <v>839</v>
      </c>
      <c r="S1260" t="s">
        <v>244</v>
      </c>
      <c r="T1260" t="s">
        <v>868</v>
      </c>
      <c r="U1260" t="s">
        <v>869</v>
      </c>
      <c r="V1260">
        <v>3</v>
      </c>
      <c r="W1260">
        <v>2024</v>
      </c>
      <c r="X1260" s="1">
        <f>2025-טבלה2[[#This Row],[שנת יצור]]</f>
        <v>1</v>
      </c>
      <c r="Y1260" s="39">
        <v>45399</v>
      </c>
      <c r="Z1260" s="39">
        <v>46128</v>
      </c>
      <c r="AA1260" t="s">
        <v>233</v>
      </c>
      <c r="AB1260" t="s">
        <v>870</v>
      </c>
      <c r="AC1260" s="1">
        <f>LEN(טבלה2[[#This Row],[מספר רכב]])</f>
        <v>8</v>
      </c>
      <c r="AD1260" s="1" t="str">
        <f>RIGHT(טבלה2[[#This Row],[מספר רכב]],טבלה2[[#This Row],[ספרות בצדדים]])</f>
        <v>703</v>
      </c>
      <c r="AE1260" s="1" t="str">
        <f>MID(טבלה2[[#This Row],[מספר רכב]],טבלה2[[#This Row],[ספרות בצדדים]]+1,טבלה2[[#This Row],[ספרות באמצע]])</f>
        <v>64</v>
      </c>
      <c r="AF1260" s="1" t="str">
        <f>MID(טבלה2[[#This Row],[מספר רכב]],1,טבלה2[[#This Row],[ספרות בצדדים]])</f>
        <v>741</v>
      </c>
      <c r="AG1260" s="1" t="str">
        <f>CONCATENATE(טבלה2[[#This Row],[חלק שמאלי]],"-",טבלה2[[#This Row],[אמצע]],"-",טבלה2[[#This Row],[חלק ימני]])</f>
        <v>741-64-703</v>
      </c>
      <c r="AH1260">
        <f>IF(טבלה2[[#This Row],[מספר ספרות]]=7,3,2)</f>
        <v>2</v>
      </c>
      <c r="AI1260">
        <f>IF(טבלה2[[#This Row],[מספר ספרות]]=7,2,3)</f>
        <v>3</v>
      </c>
    </row>
    <row r="1261" spans="17:35" x14ac:dyDescent="0.25">
      <c r="Q1261">
        <v>9410865</v>
      </c>
      <c r="R1261">
        <v>588</v>
      </c>
      <c r="S1261" t="s">
        <v>111</v>
      </c>
      <c r="T1261" t="s">
        <v>112</v>
      </c>
      <c r="U1261" t="s">
        <v>113</v>
      </c>
      <c r="V1261">
        <v>15</v>
      </c>
      <c r="W1261">
        <v>2008</v>
      </c>
      <c r="X1261" s="1">
        <f>2025-טבלה2[[#This Row],[שנת יצור]]</f>
        <v>17</v>
      </c>
      <c r="Y1261" s="39">
        <v>45390</v>
      </c>
      <c r="Z1261" s="39">
        <v>45724</v>
      </c>
      <c r="AA1261" t="s">
        <v>116</v>
      </c>
      <c r="AB1261" t="s">
        <v>117</v>
      </c>
      <c r="AC1261" s="1">
        <f>LEN(טבלה2[[#This Row],[מספר רכב]])</f>
        <v>7</v>
      </c>
      <c r="AD1261" s="1" t="str">
        <f>RIGHT(טבלה2[[#This Row],[מספר רכב]],טבלה2[[#This Row],[ספרות בצדדים]])</f>
        <v>65</v>
      </c>
      <c r="AE1261" s="1" t="str">
        <f>MID(טבלה2[[#This Row],[מספר רכב]],טבלה2[[#This Row],[ספרות בצדדים]]+1,טבלה2[[#This Row],[ספרות באמצע]])</f>
        <v>108</v>
      </c>
      <c r="AF1261" s="1" t="str">
        <f>MID(טבלה2[[#This Row],[מספר רכב]],1,טבלה2[[#This Row],[ספרות בצדדים]])</f>
        <v>94</v>
      </c>
      <c r="AG1261" s="1" t="str">
        <f>CONCATENATE(טבלה2[[#This Row],[חלק שמאלי]],"-",טבלה2[[#This Row],[אמצע]],"-",טבלה2[[#This Row],[חלק ימני]])</f>
        <v>94-108-65</v>
      </c>
      <c r="AH1261">
        <f>IF(טבלה2[[#This Row],[מספר ספרות]]=7,3,2)</f>
        <v>3</v>
      </c>
      <c r="AI1261">
        <f>IF(טבלה2[[#This Row],[מספר ספרות]]=7,2,3)</f>
        <v>2</v>
      </c>
    </row>
    <row r="1262" spans="17:35" x14ac:dyDescent="0.25">
      <c r="Q1262">
        <v>7859714</v>
      </c>
      <c r="R1262">
        <v>413</v>
      </c>
      <c r="S1262" t="s">
        <v>123</v>
      </c>
      <c r="T1262" t="s">
        <v>179</v>
      </c>
      <c r="U1262" t="s">
        <v>158</v>
      </c>
      <c r="W1262">
        <v>2006</v>
      </c>
      <c r="X1262" s="1">
        <f>2025-טבלה2[[#This Row],[שנת יצור]]</f>
        <v>19</v>
      </c>
      <c r="Y1262" s="39">
        <v>45613</v>
      </c>
      <c r="Z1262" s="39">
        <v>45982</v>
      </c>
      <c r="AA1262" t="s">
        <v>126</v>
      </c>
      <c r="AB1262" t="s">
        <v>127</v>
      </c>
      <c r="AC1262" s="1">
        <f>LEN(טבלה2[[#This Row],[מספר רכב]])</f>
        <v>7</v>
      </c>
      <c r="AD1262" s="1" t="str">
        <f>RIGHT(טבלה2[[#This Row],[מספר רכב]],טבלה2[[#This Row],[ספרות בצדדים]])</f>
        <v>14</v>
      </c>
      <c r="AE1262" s="1" t="str">
        <f>MID(טבלה2[[#This Row],[מספר רכב]],טבלה2[[#This Row],[ספרות בצדדים]]+1,טבלה2[[#This Row],[ספרות באמצע]])</f>
        <v>597</v>
      </c>
      <c r="AF1262" s="1" t="str">
        <f>MID(טבלה2[[#This Row],[מספר רכב]],1,טבלה2[[#This Row],[ספרות בצדדים]])</f>
        <v>78</v>
      </c>
      <c r="AG1262" s="1" t="str">
        <f>CONCATENATE(טבלה2[[#This Row],[חלק שמאלי]],"-",טבלה2[[#This Row],[אמצע]],"-",טבלה2[[#This Row],[חלק ימני]])</f>
        <v>78-597-14</v>
      </c>
      <c r="AH1262">
        <f>IF(טבלה2[[#This Row],[מספר ספרות]]=7,3,2)</f>
        <v>3</v>
      </c>
      <c r="AI1262">
        <f>IF(טבלה2[[#This Row],[מספר ספרות]]=7,2,3)</f>
        <v>2</v>
      </c>
    </row>
    <row r="1263" spans="17:35" x14ac:dyDescent="0.25">
      <c r="Q1263">
        <v>8200656</v>
      </c>
      <c r="R1263">
        <v>588</v>
      </c>
      <c r="S1263" t="s">
        <v>111</v>
      </c>
      <c r="T1263" t="s">
        <v>135</v>
      </c>
      <c r="U1263" t="s">
        <v>194</v>
      </c>
      <c r="W1263">
        <v>2004</v>
      </c>
      <c r="X1263" s="1">
        <f>2025-טבלה2[[#This Row],[שנת יצור]]</f>
        <v>21</v>
      </c>
      <c r="Y1263" s="39">
        <v>45682</v>
      </c>
      <c r="Z1263" s="39">
        <v>45870</v>
      </c>
      <c r="AA1263" t="s">
        <v>120</v>
      </c>
      <c r="AB1263" t="s">
        <v>137</v>
      </c>
      <c r="AC1263" s="1">
        <f>LEN(טבלה2[[#This Row],[מספר רכב]])</f>
        <v>7</v>
      </c>
      <c r="AD1263" s="1" t="str">
        <f>RIGHT(טבלה2[[#This Row],[מספר רכב]],טבלה2[[#This Row],[ספרות בצדדים]])</f>
        <v>56</v>
      </c>
      <c r="AE1263" s="1" t="str">
        <f>MID(טבלה2[[#This Row],[מספר רכב]],טבלה2[[#This Row],[ספרות בצדדים]]+1,טבלה2[[#This Row],[ספרות באמצע]])</f>
        <v>006</v>
      </c>
      <c r="AF1263" s="1" t="str">
        <f>MID(טבלה2[[#This Row],[מספר רכב]],1,טבלה2[[#This Row],[ספרות בצדדים]])</f>
        <v>82</v>
      </c>
      <c r="AG1263" s="1" t="str">
        <f>CONCATENATE(טבלה2[[#This Row],[חלק שמאלי]],"-",טבלה2[[#This Row],[אמצע]],"-",טבלה2[[#This Row],[חלק ימני]])</f>
        <v>82-006-56</v>
      </c>
      <c r="AH1263">
        <f>IF(טבלה2[[#This Row],[מספר ספרות]]=7,3,2)</f>
        <v>3</v>
      </c>
      <c r="AI1263">
        <f>IF(טבלה2[[#This Row],[מספר ספרות]]=7,2,3)</f>
        <v>2</v>
      </c>
    </row>
    <row r="1264" spans="17:35" x14ac:dyDescent="0.25">
      <c r="Q1264">
        <v>8937465</v>
      </c>
      <c r="R1264">
        <v>734</v>
      </c>
      <c r="S1264" t="s">
        <v>139</v>
      </c>
      <c r="T1264" t="s">
        <v>207</v>
      </c>
      <c r="U1264" t="s">
        <v>208</v>
      </c>
      <c r="V1264">
        <v>15</v>
      </c>
      <c r="W1264">
        <v>2009</v>
      </c>
      <c r="X1264" s="1">
        <f>2025-טבלה2[[#This Row],[שנת יצור]]</f>
        <v>16</v>
      </c>
      <c r="Y1264" s="39">
        <v>45425</v>
      </c>
      <c r="Z1264" s="39">
        <v>45738</v>
      </c>
      <c r="AA1264" t="s">
        <v>116</v>
      </c>
      <c r="AB1264" t="s">
        <v>141</v>
      </c>
      <c r="AC1264" s="1">
        <f>LEN(טבלה2[[#This Row],[מספר רכב]])</f>
        <v>7</v>
      </c>
      <c r="AD1264" s="1" t="str">
        <f>RIGHT(טבלה2[[#This Row],[מספר רכב]],טבלה2[[#This Row],[ספרות בצדדים]])</f>
        <v>65</v>
      </c>
      <c r="AE1264" s="1" t="str">
        <f>MID(טבלה2[[#This Row],[מספר רכב]],טבלה2[[#This Row],[ספרות בצדדים]]+1,טבלה2[[#This Row],[ספרות באמצע]])</f>
        <v>374</v>
      </c>
      <c r="AF1264" s="1" t="str">
        <f>MID(טבלה2[[#This Row],[מספר רכב]],1,טבלה2[[#This Row],[ספרות בצדדים]])</f>
        <v>89</v>
      </c>
      <c r="AG1264" s="1" t="str">
        <f>CONCATENATE(טבלה2[[#This Row],[חלק שמאלי]],"-",טבלה2[[#This Row],[אמצע]],"-",טבלה2[[#This Row],[חלק ימני]])</f>
        <v>89-374-65</v>
      </c>
      <c r="AH1264">
        <f>IF(טבלה2[[#This Row],[מספר ספרות]]=7,3,2)</f>
        <v>3</v>
      </c>
      <c r="AI1264">
        <f>IF(טבלה2[[#This Row],[מספר ספרות]]=7,2,3)</f>
        <v>2</v>
      </c>
    </row>
    <row r="1265" spans="17:35" x14ac:dyDescent="0.25">
      <c r="Q1265">
        <v>3612464</v>
      </c>
      <c r="R1265">
        <v>724</v>
      </c>
      <c r="S1265" t="s">
        <v>203</v>
      </c>
      <c r="T1265" t="s">
        <v>871</v>
      </c>
      <c r="U1265" t="s">
        <v>177</v>
      </c>
      <c r="V1265">
        <v>15</v>
      </c>
      <c r="W1265">
        <v>2008</v>
      </c>
      <c r="X1265" s="1">
        <f>2025-טבלה2[[#This Row],[שנת יצור]]</f>
        <v>17</v>
      </c>
      <c r="Y1265" s="39">
        <v>45096</v>
      </c>
      <c r="Z1265" s="39">
        <v>45461</v>
      </c>
      <c r="AA1265" t="s">
        <v>184</v>
      </c>
      <c r="AB1265" t="s">
        <v>206</v>
      </c>
      <c r="AC1265" s="1">
        <f>LEN(טבלה2[[#This Row],[מספר רכב]])</f>
        <v>7</v>
      </c>
      <c r="AD1265" s="1" t="str">
        <f>RIGHT(טבלה2[[#This Row],[מספר רכב]],טבלה2[[#This Row],[ספרות בצדדים]])</f>
        <v>64</v>
      </c>
      <c r="AE1265" s="1" t="str">
        <f>MID(טבלה2[[#This Row],[מספר רכב]],טבלה2[[#This Row],[ספרות בצדדים]]+1,טבלה2[[#This Row],[ספרות באמצע]])</f>
        <v>124</v>
      </c>
      <c r="AF1265" s="1" t="str">
        <f>MID(טבלה2[[#This Row],[מספר רכב]],1,טבלה2[[#This Row],[ספרות בצדדים]])</f>
        <v>36</v>
      </c>
      <c r="AG1265" s="1" t="str">
        <f>CONCATENATE(טבלה2[[#This Row],[חלק שמאלי]],"-",טבלה2[[#This Row],[אמצע]],"-",טבלה2[[#This Row],[חלק ימני]])</f>
        <v>36-124-64</v>
      </c>
      <c r="AH1265">
        <f>IF(טבלה2[[#This Row],[מספר ספרות]]=7,3,2)</f>
        <v>3</v>
      </c>
      <c r="AI1265">
        <f>IF(טבלה2[[#This Row],[מספר ספרות]]=7,2,3)</f>
        <v>2</v>
      </c>
    </row>
    <row r="1266" spans="17:35" x14ac:dyDescent="0.25">
      <c r="Q1266">
        <v>1814561</v>
      </c>
      <c r="R1266">
        <v>734</v>
      </c>
      <c r="S1266" t="s">
        <v>139</v>
      </c>
      <c r="T1266" t="s">
        <v>207</v>
      </c>
      <c r="U1266" t="s">
        <v>208</v>
      </c>
      <c r="W1266">
        <v>2007</v>
      </c>
      <c r="X1266" s="1">
        <f>2025-טבלה2[[#This Row],[שנת יצור]]</f>
        <v>18</v>
      </c>
      <c r="Y1266" s="39">
        <v>45803</v>
      </c>
      <c r="Z1266" s="39">
        <v>46162</v>
      </c>
      <c r="AA1266" t="s">
        <v>116</v>
      </c>
      <c r="AB1266" t="s">
        <v>141</v>
      </c>
      <c r="AC1266" s="1">
        <f>LEN(טבלה2[[#This Row],[מספר רכב]])</f>
        <v>7</v>
      </c>
      <c r="AD1266" s="1" t="str">
        <f>RIGHT(טבלה2[[#This Row],[מספר רכב]],טבלה2[[#This Row],[ספרות בצדדים]])</f>
        <v>61</v>
      </c>
      <c r="AE1266" s="1" t="str">
        <f>MID(טבלה2[[#This Row],[מספר רכב]],טבלה2[[#This Row],[ספרות בצדדים]]+1,טבלה2[[#This Row],[ספרות באמצע]])</f>
        <v>145</v>
      </c>
      <c r="AF1266" s="1" t="str">
        <f>MID(טבלה2[[#This Row],[מספר רכב]],1,טבלה2[[#This Row],[ספרות בצדדים]])</f>
        <v>18</v>
      </c>
      <c r="AG1266" s="1" t="str">
        <f>CONCATENATE(טבלה2[[#This Row],[חלק שמאלי]],"-",טבלה2[[#This Row],[אמצע]],"-",טבלה2[[#This Row],[חלק ימני]])</f>
        <v>18-145-61</v>
      </c>
      <c r="AH1266">
        <f>IF(טבלה2[[#This Row],[מספר ספרות]]=7,3,2)</f>
        <v>3</v>
      </c>
      <c r="AI1266">
        <f>IF(טבלה2[[#This Row],[מספר ספרות]]=7,2,3)</f>
        <v>2</v>
      </c>
    </row>
    <row r="1267" spans="17:35" x14ac:dyDescent="0.25">
      <c r="Q1267">
        <v>5427160</v>
      </c>
      <c r="R1267">
        <v>885</v>
      </c>
      <c r="S1267" t="s">
        <v>239</v>
      </c>
      <c r="T1267" t="s">
        <v>240</v>
      </c>
      <c r="U1267" t="s">
        <v>151</v>
      </c>
      <c r="W1267">
        <v>2007</v>
      </c>
      <c r="X1267" s="1">
        <f>2025-טבלה2[[#This Row],[שנת יצור]]</f>
        <v>18</v>
      </c>
      <c r="Y1267" s="39">
        <v>45381</v>
      </c>
      <c r="Z1267" s="39">
        <v>45747</v>
      </c>
      <c r="AA1267" t="s">
        <v>120</v>
      </c>
      <c r="AB1267" t="s">
        <v>241</v>
      </c>
      <c r="AC1267" s="1">
        <f>LEN(טבלה2[[#This Row],[מספר רכב]])</f>
        <v>7</v>
      </c>
      <c r="AD1267" s="1" t="str">
        <f>RIGHT(טבלה2[[#This Row],[מספר רכב]],טבלה2[[#This Row],[ספרות בצדדים]])</f>
        <v>60</v>
      </c>
      <c r="AE1267" s="1" t="str">
        <f>MID(טבלה2[[#This Row],[מספר רכב]],טבלה2[[#This Row],[ספרות בצדדים]]+1,טבלה2[[#This Row],[ספרות באמצע]])</f>
        <v>271</v>
      </c>
      <c r="AF1267" s="1" t="str">
        <f>MID(טבלה2[[#This Row],[מספר רכב]],1,טבלה2[[#This Row],[ספרות בצדדים]])</f>
        <v>54</v>
      </c>
      <c r="AG1267" s="1" t="str">
        <f>CONCATENATE(טבלה2[[#This Row],[חלק שמאלי]],"-",טבלה2[[#This Row],[אמצע]],"-",טבלה2[[#This Row],[חלק ימני]])</f>
        <v>54-271-60</v>
      </c>
      <c r="AH1267">
        <f>IF(טבלה2[[#This Row],[מספר ספרות]]=7,3,2)</f>
        <v>3</v>
      </c>
      <c r="AI1267">
        <f>IF(טבלה2[[#This Row],[מספר ספרות]]=7,2,3)</f>
        <v>2</v>
      </c>
    </row>
    <row r="1268" spans="17:35" x14ac:dyDescent="0.25">
      <c r="Q1268">
        <v>4335962</v>
      </c>
      <c r="R1268">
        <v>588</v>
      </c>
      <c r="S1268" t="s">
        <v>111</v>
      </c>
      <c r="T1268" t="s">
        <v>112</v>
      </c>
      <c r="U1268" t="s">
        <v>113</v>
      </c>
      <c r="V1268">
        <v>15</v>
      </c>
      <c r="W1268">
        <v>2007</v>
      </c>
      <c r="X1268" s="1">
        <f>2025-טבלה2[[#This Row],[שנת יצור]]</f>
        <v>18</v>
      </c>
      <c r="Y1268" s="39">
        <v>45691</v>
      </c>
      <c r="Z1268" s="39">
        <v>46051</v>
      </c>
      <c r="AA1268" t="s">
        <v>116</v>
      </c>
      <c r="AB1268" t="s">
        <v>117</v>
      </c>
      <c r="AC1268" s="1">
        <f>LEN(טבלה2[[#This Row],[מספר רכב]])</f>
        <v>7</v>
      </c>
      <c r="AD1268" s="1" t="str">
        <f>RIGHT(טבלה2[[#This Row],[מספר רכב]],טבלה2[[#This Row],[ספרות בצדדים]])</f>
        <v>62</v>
      </c>
      <c r="AE1268" s="1" t="str">
        <f>MID(טבלה2[[#This Row],[מספר רכב]],טבלה2[[#This Row],[ספרות בצדדים]]+1,טבלה2[[#This Row],[ספרות באמצע]])</f>
        <v>359</v>
      </c>
      <c r="AF1268" s="1" t="str">
        <f>MID(טבלה2[[#This Row],[מספר רכב]],1,טבלה2[[#This Row],[ספרות בצדדים]])</f>
        <v>43</v>
      </c>
      <c r="AG1268" s="1" t="str">
        <f>CONCATENATE(טבלה2[[#This Row],[חלק שמאלי]],"-",טבלה2[[#This Row],[אמצע]],"-",טבלה2[[#This Row],[חלק ימני]])</f>
        <v>43-359-62</v>
      </c>
      <c r="AH1268">
        <f>IF(טבלה2[[#This Row],[מספר ספרות]]=7,3,2)</f>
        <v>3</v>
      </c>
      <c r="AI1268">
        <f>IF(טבלה2[[#This Row],[מספר ספרות]]=7,2,3)</f>
        <v>2</v>
      </c>
    </row>
    <row r="1269" spans="17:35" x14ac:dyDescent="0.25">
      <c r="Q1269">
        <v>6492110</v>
      </c>
      <c r="R1269">
        <v>413</v>
      </c>
      <c r="S1269" t="s">
        <v>123</v>
      </c>
      <c r="T1269" t="s">
        <v>138</v>
      </c>
      <c r="U1269" t="s">
        <v>125</v>
      </c>
      <c r="W1269">
        <v>2002</v>
      </c>
      <c r="X1269" s="1">
        <f>2025-טבלה2[[#This Row],[שנת יצור]]</f>
        <v>23</v>
      </c>
      <c r="Y1269" s="39">
        <v>45797</v>
      </c>
      <c r="Z1269" s="39">
        <v>45976</v>
      </c>
      <c r="AA1269" t="s">
        <v>116</v>
      </c>
      <c r="AB1269" t="s">
        <v>127</v>
      </c>
      <c r="AC1269" s="1">
        <f>LEN(טבלה2[[#This Row],[מספר רכב]])</f>
        <v>7</v>
      </c>
      <c r="AD1269" s="1" t="str">
        <f>RIGHT(טבלה2[[#This Row],[מספר רכב]],טבלה2[[#This Row],[ספרות בצדדים]])</f>
        <v>10</v>
      </c>
      <c r="AE1269" s="1" t="str">
        <f>MID(טבלה2[[#This Row],[מספר רכב]],טבלה2[[#This Row],[ספרות בצדדים]]+1,טבלה2[[#This Row],[ספרות באמצע]])</f>
        <v>921</v>
      </c>
      <c r="AF1269" s="1" t="str">
        <f>MID(טבלה2[[#This Row],[מספר רכב]],1,טבלה2[[#This Row],[ספרות בצדדים]])</f>
        <v>64</v>
      </c>
      <c r="AG1269" s="1" t="str">
        <f>CONCATENATE(טבלה2[[#This Row],[חלק שמאלי]],"-",טבלה2[[#This Row],[אמצע]],"-",טבלה2[[#This Row],[חלק ימני]])</f>
        <v>64-921-10</v>
      </c>
      <c r="AH1269">
        <f>IF(טבלה2[[#This Row],[מספר ספרות]]=7,3,2)</f>
        <v>3</v>
      </c>
      <c r="AI1269">
        <f>IF(טבלה2[[#This Row],[מספר ספרות]]=7,2,3)</f>
        <v>2</v>
      </c>
    </row>
    <row r="1270" spans="17:35" x14ac:dyDescent="0.25">
      <c r="Q1270">
        <v>3470464</v>
      </c>
      <c r="R1270">
        <v>727</v>
      </c>
      <c r="S1270" t="s">
        <v>384</v>
      </c>
      <c r="T1270" t="s">
        <v>824</v>
      </c>
      <c r="U1270" t="s">
        <v>428</v>
      </c>
      <c r="V1270">
        <v>15</v>
      </c>
      <c r="W1270">
        <v>2008</v>
      </c>
      <c r="X1270" s="1">
        <f>2025-טבלה2[[#This Row],[שנת יצור]]</f>
        <v>17</v>
      </c>
      <c r="Y1270" s="39">
        <v>45453</v>
      </c>
      <c r="Z1270" s="39">
        <v>45740</v>
      </c>
      <c r="AA1270" t="s">
        <v>119</v>
      </c>
      <c r="AB1270" t="s">
        <v>386</v>
      </c>
      <c r="AC1270" s="1">
        <f>LEN(טבלה2[[#This Row],[מספר רכב]])</f>
        <v>7</v>
      </c>
      <c r="AD1270" s="1" t="str">
        <f>RIGHT(טבלה2[[#This Row],[מספר רכב]],טבלה2[[#This Row],[ספרות בצדדים]])</f>
        <v>64</v>
      </c>
      <c r="AE1270" s="1" t="str">
        <f>MID(טבלה2[[#This Row],[מספר רכב]],טבלה2[[#This Row],[ספרות בצדדים]]+1,טבלה2[[#This Row],[ספרות באמצע]])</f>
        <v>704</v>
      </c>
      <c r="AF1270" s="1" t="str">
        <f>MID(טבלה2[[#This Row],[מספר רכב]],1,טבלה2[[#This Row],[ספרות בצדדים]])</f>
        <v>34</v>
      </c>
      <c r="AG1270" s="1" t="str">
        <f>CONCATENATE(טבלה2[[#This Row],[חלק שמאלי]],"-",טבלה2[[#This Row],[אמצע]],"-",טבלה2[[#This Row],[חלק ימני]])</f>
        <v>34-704-64</v>
      </c>
      <c r="AH1270">
        <f>IF(טבלה2[[#This Row],[מספר ספרות]]=7,3,2)</f>
        <v>3</v>
      </c>
      <c r="AI1270">
        <f>IF(טבלה2[[#This Row],[מספר ספרות]]=7,2,3)</f>
        <v>2</v>
      </c>
    </row>
    <row r="1271" spans="17:35" x14ac:dyDescent="0.25">
      <c r="Q1271">
        <v>2801975</v>
      </c>
      <c r="R1271">
        <v>751</v>
      </c>
      <c r="S1271" t="s">
        <v>231</v>
      </c>
      <c r="T1271" t="s">
        <v>472</v>
      </c>
      <c r="U1271" t="s">
        <v>215</v>
      </c>
      <c r="V1271">
        <v>15</v>
      </c>
      <c r="W1271">
        <v>2011</v>
      </c>
      <c r="X1271" s="1">
        <f>2025-טבלה2[[#This Row],[שנת יצור]]</f>
        <v>14</v>
      </c>
      <c r="Y1271" s="39">
        <v>45600</v>
      </c>
      <c r="Z1271" s="39">
        <v>45813</v>
      </c>
      <c r="AA1271" t="s">
        <v>233</v>
      </c>
      <c r="AB1271" t="s">
        <v>473</v>
      </c>
      <c r="AC1271" s="1">
        <f>LEN(טבלה2[[#This Row],[מספר רכב]])</f>
        <v>7</v>
      </c>
      <c r="AD1271" s="1" t="str">
        <f>RIGHT(טבלה2[[#This Row],[מספר רכב]],טבלה2[[#This Row],[ספרות בצדדים]])</f>
        <v>75</v>
      </c>
      <c r="AE1271" s="1" t="str">
        <f>MID(טבלה2[[#This Row],[מספר רכב]],טבלה2[[#This Row],[ספרות בצדדים]]+1,טבלה2[[#This Row],[ספרות באמצע]])</f>
        <v>019</v>
      </c>
      <c r="AF1271" s="1" t="str">
        <f>MID(טבלה2[[#This Row],[מספר רכב]],1,טבלה2[[#This Row],[ספרות בצדדים]])</f>
        <v>28</v>
      </c>
      <c r="AG1271" s="1" t="str">
        <f>CONCATENATE(טבלה2[[#This Row],[חלק שמאלי]],"-",טבלה2[[#This Row],[אמצע]],"-",טבלה2[[#This Row],[חלק ימני]])</f>
        <v>28-019-75</v>
      </c>
      <c r="AH1271">
        <f>IF(טבלה2[[#This Row],[מספר ספרות]]=7,3,2)</f>
        <v>3</v>
      </c>
      <c r="AI1271">
        <f>IF(טבלה2[[#This Row],[מספר ספרות]]=7,2,3)</f>
        <v>2</v>
      </c>
    </row>
    <row r="1272" spans="17:35" x14ac:dyDescent="0.25">
      <c r="Q1272">
        <v>3802763</v>
      </c>
      <c r="R1272">
        <v>281</v>
      </c>
      <c r="S1272" t="s">
        <v>292</v>
      </c>
      <c r="T1272" t="s">
        <v>316</v>
      </c>
      <c r="U1272" t="s">
        <v>294</v>
      </c>
      <c r="V1272">
        <v>15</v>
      </c>
      <c r="W1272">
        <v>2008</v>
      </c>
      <c r="X1272" s="1">
        <f>2025-טבלה2[[#This Row],[שנת יצור]]</f>
        <v>17</v>
      </c>
      <c r="Y1272" s="39">
        <v>45481</v>
      </c>
      <c r="Z1272" s="39">
        <v>45889</v>
      </c>
      <c r="AA1272" t="s">
        <v>199</v>
      </c>
      <c r="AB1272" t="s">
        <v>295</v>
      </c>
      <c r="AC1272" s="1">
        <f>LEN(טבלה2[[#This Row],[מספר רכב]])</f>
        <v>7</v>
      </c>
      <c r="AD1272" s="1" t="str">
        <f>RIGHT(טבלה2[[#This Row],[מספר רכב]],טבלה2[[#This Row],[ספרות בצדדים]])</f>
        <v>63</v>
      </c>
      <c r="AE1272" s="1" t="str">
        <f>MID(טבלה2[[#This Row],[מספר רכב]],טבלה2[[#This Row],[ספרות בצדדים]]+1,טבלה2[[#This Row],[ספרות באמצע]])</f>
        <v>027</v>
      </c>
      <c r="AF1272" s="1" t="str">
        <f>MID(טבלה2[[#This Row],[מספר רכב]],1,טבלה2[[#This Row],[ספרות בצדדים]])</f>
        <v>38</v>
      </c>
      <c r="AG1272" s="1" t="str">
        <f>CONCATENATE(טבלה2[[#This Row],[חלק שמאלי]],"-",טבלה2[[#This Row],[אמצע]],"-",טבלה2[[#This Row],[חלק ימני]])</f>
        <v>38-027-63</v>
      </c>
      <c r="AH1272">
        <f>IF(טבלה2[[#This Row],[מספר ספרות]]=7,3,2)</f>
        <v>3</v>
      </c>
      <c r="AI1272">
        <f>IF(טבלה2[[#This Row],[מספר ספרות]]=7,2,3)</f>
        <v>2</v>
      </c>
    </row>
    <row r="1273" spans="17:35" x14ac:dyDescent="0.25">
      <c r="Q1273">
        <v>4818663</v>
      </c>
      <c r="R1273">
        <v>588</v>
      </c>
      <c r="S1273" t="s">
        <v>111</v>
      </c>
      <c r="T1273" t="s">
        <v>112</v>
      </c>
      <c r="U1273" t="s">
        <v>113</v>
      </c>
      <c r="V1273">
        <v>15</v>
      </c>
      <c r="W1273">
        <v>2008</v>
      </c>
      <c r="X1273" s="1">
        <f>2025-טבלה2[[#This Row],[שנת יצור]]</f>
        <v>17</v>
      </c>
      <c r="Y1273" s="39">
        <v>45480</v>
      </c>
      <c r="Z1273" s="39">
        <v>45812</v>
      </c>
      <c r="AA1273" t="s">
        <v>116</v>
      </c>
      <c r="AB1273" t="s">
        <v>117</v>
      </c>
      <c r="AC1273" s="1">
        <f>LEN(טבלה2[[#This Row],[מספר רכב]])</f>
        <v>7</v>
      </c>
      <c r="AD1273" s="1" t="str">
        <f>RIGHT(טבלה2[[#This Row],[מספר רכב]],טבלה2[[#This Row],[ספרות בצדדים]])</f>
        <v>63</v>
      </c>
      <c r="AE1273" s="1" t="str">
        <f>MID(טבלה2[[#This Row],[מספר רכב]],טבלה2[[#This Row],[ספרות בצדדים]]+1,טבלה2[[#This Row],[ספרות באמצע]])</f>
        <v>186</v>
      </c>
      <c r="AF1273" s="1" t="str">
        <f>MID(טבלה2[[#This Row],[מספר רכב]],1,טבלה2[[#This Row],[ספרות בצדדים]])</f>
        <v>48</v>
      </c>
      <c r="AG1273" s="1" t="str">
        <f>CONCATENATE(טבלה2[[#This Row],[חלק שמאלי]],"-",טבלה2[[#This Row],[אמצע]],"-",טבלה2[[#This Row],[חלק ימני]])</f>
        <v>48-186-63</v>
      </c>
      <c r="AH1273">
        <f>IF(טבלה2[[#This Row],[מספר ספרות]]=7,3,2)</f>
        <v>3</v>
      </c>
      <c r="AI1273">
        <f>IF(טבלה2[[#This Row],[מספר ספרות]]=7,2,3)</f>
        <v>2</v>
      </c>
    </row>
    <row r="1274" spans="17:35" x14ac:dyDescent="0.25">
      <c r="Q1274">
        <v>7617062</v>
      </c>
      <c r="R1274">
        <v>734</v>
      </c>
      <c r="S1274" t="s">
        <v>139</v>
      </c>
      <c r="T1274" t="s">
        <v>207</v>
      </c>
      <c r="U1274" t="s">
        <v>208</v>
      </c>
      <c r="W1274">
        <v>2007</v>
      </c>
      <c r="X1274" s="1">
        <f>2025-טבלה2[[#This Row],[שנת יצור]]</f>
        <v>18</v>
      </c>
      <c r="Y1274" s="39">
        <v>45435</v>
      </c>
      <c r="Z1274" s="39">
        <v>45720</v>
      </c>
      <c r="AA1274" t="s">
        <v>116</v>
      </c>
      <c r="AB1274" t="s">
        <v>141</v>
      </c>
      <c r="AC1274" s="1">
        <f>LEN(טבלה2[[#This Row],[מספר רכב]])</f>
        <v>7</v>
      </c>
      <c r="AD1274" s="1" t="str">
        <f>RIGHT(טבלה2[[#This Row],[מספר רכב]],טבלה2[[#This Row],[ספרות בצדדים]])</f>
        <v>62</v>
      </c>
      <c r="AE1274" s="1" t="str">
        <f>MID(טבלה2[[#This Row],[מספר רכב]],טבלה2[[#This Row],[ספרות בצדדים]]+1,טבלה2[[#This Row],[ספרות באמצע]])</f>
        <v>170</v>
      </c>
      <c r="AF1274" s="1" t="str">
        <f>MID(טבלה2[[#This Row],[מספר רכב]],1,טבלה2[[#This Row],[ספרות בצדדים]])</f>
        <v>76</v>
      </c>
      <c r="AG1274" s="1" t="str">
        <f>CONCATENATE(טבלה2[[#This Row],[חלק שמאלי]],"-",טבלה2[[#This Row],[אמצע]],"-",טבלה2[[#This Row],[חלק ימני]])</f>
        <v>76-170-62</v>
      </c>
      <c r="AH1274">
        <f>IF(טבלה2[[#This Row],[מספר ספרות]]=7,3,2)</f>
        <v>3</v>
      </c>
      <c r="AI1274">
        <f>IF(טבלה2[[#This Row],[מספר ספרות]]=7,2,3)</f>
        <v>2</v>
      </c>
    </row>
    <row r="1275" spans="17:35" x14ac:dyDescent="0.25">
      <c r="Q1275">
        <v>7132866</v>
      </c>
      <c r="R1275">
        <v>413</v>
      </c>
      <c r="S1275" t="s">
        <v>123</v>
      </c>
      <c r="T1275" t="s">
        <v>159</v>
      </c>
      <c r="U1275" t="s">
        <v>158</v>
      </c>
      <c r="V1275">
        <v>15</v>
      </c>
      <c r="W1275">
        <v>2008</v>
      </c>
      <c r="X1275" s="1">
        <f>2025-טבלה2[[#This Row],[שנת יצור]]</f>
        <v>17</v>
      </c>
      <c r="Y1275" s="39">
        <v>45425</v>
      </c>
      <c r="Z1275" s="39">
        <v>45777</v>
      </c>
      <c r="AA1275" t="s">
        <v>133</v>
      </c>
      <c r="AB1275" t="s">
        <v>127</v>
      </c>
      <c r="AC1275" s="1">
        <f>LEN(טבלה2[[#This Row],[מספר רכב]])</f>
        <v>7</v>
      </c>
      <c r="AD1275" s="1" t="str">
        <f>RIGHT(טבלה2[[#This Row],[מספר רכב]],טבלה2[[#This Row],[ספרות בצדדים]])</f>
        <v>66</v>
      </c>
      <c r="AE1275" s="1" t="str">
        <f>MID(טבלה2[[#This Row],[מספר רכב]],טבלה2[[#This Row],[ספרות בצדדים]]+1,טבלה2[[#This Row],[ספרות באמצע]])</f>
        <v>328</v>
      </c>
      <c r="AF1275" s="1" t="str">
        <f>MID(טבלה2[[#This Row],[מספר רכב]],1,טבלה2[[#This Row],[ספרות בצדדים]])</f>
        <v>71</v>
      </c>
      <c r="AG1275" s="1" t="str">
        <f>CONCATENATE(טבלה2[[#This Row],[חלק שמאלי]],"-",טבלה2[[#This Row],[אמצע]],"-",טבלה2[[#This Row],[חלק ימני]])</f>
        <v>71-328-66</v>
      </c>
      <c r="AH1275">
        <f>IF(טבלה2[[#This Row],[מספר ספרות]]=7,3,2)</f>
        <v>3</v>
      </c>
      <c r="AI1275">
        <f>IF(טבלה2[[#This Row],[מספר ספרות]]=7,2,3)</f>
        <v>2</v>
      </c>
    </row>
    <row r="1276" spans="17:35" x14ac:dyDescent="0.25">
      <c r="Q1276">
        <v>5294086</v>
      </c>
      <c r="R1276">
        <v>299</v>
      </c>
      <c r="S1276" t="s">
        <v>374</v>
      </c>
      <c r="T1276" t="s">
        <v>510</v>
      </c>
      <c r="U1276" t="s">
        <v>228</v>
      </c>
      <c r="V1276">
        <v>15</v>
      </c>
      <c r="W1276">
        <v>2017</v>
      </c>
      <c r="X1276" s="1">
        <f>2025-טבלה2[[#This Row],[שנת יצור]]</f>
        <v>8</v>
      </c>
      <c r="Y1276" s="39">
        <v>45781</v>
      </c>
      <c r="Z1276" s="39">
        <v>46144</v>
      </c>
      <c r="AA1276" t="s">
        <v>119</v>
      </c>
      <c r="AB1276" t="s">
        <v>511</v>
      </c>
      <c r="AC1276" s="1">
        <f>LEN(טבלה2[[#This Row],[מספר רכב]])</f>
        <v>7</v>
      </c>
      <c r="AD1276" s="1" t="str">
        <f>RIGHT(טבלה2[[#This Row],[מספר רכב]],טבלה2[[#This Row],[ספרות בצדדים]])</f>
        <v>86</v>
      </c>
      <c r="AE1276" s="1" t="str">
        <f>MID(טבלה2[[#This Row],[מספר רכב]],טבלה2[[#This Row],[ספרות בצדדים]]+1,טבלה2[[#This Row],[ספרות באמצע]])</f>
        <v>940</v>
      </c>
      <c r="AF1276" s="1" t="str">
        <f>MID(טבלה2[[#This Row],[מספר רכב]],1,טבלה2[[#This Row],[ספרות בצדדים]])</f>
        <v>52</v>
      </c>
      <c r="AG1276" s="1" t="str">
        <f>CONCATENATE(טבלה2[[#This Row],[חלק שמאלי]],"-",טבלה2[[#This Row],[אמצע]],"-",טבלה2[[#This Row],[חלק ימני]])</f>
        <v>52-940-86</v>
      </c>
      <c r="AH1276">
        <f>IF(טבלה2[[#This Row],[מספר ספרות]]=7,3,2)</f>
        <v>3</v>
      </c>
      <c r="AI1276">
        <f>IF(טבלה2[[#This Row],[מספר ספרות]]=7,2,3)</f>
        <v>2</v>
      </c>
    </row>
    <row r="1277" spans="17:35" x14ac:dyDescent="0.25">
      <c r="Q1277">
        <v>4666433</v>
      </c>
      <c r="R1277">
        <v>416</v>
      </c>
      <c r="S1277" t="s">
        <v>408</v>
      </c>
      <c r="T1277" t="s">
        <v>560</v>
      </c>
      <c r="U1277" t="s">
        <v>410</v>
      </c>
      <c r="V1277">
        <v>15</v>
      </c>
      <c r="W1277">
        <v>2015</v>
      </c>
      <c r="X1277" s="1">
        <f>2025-טבלה2[[#This Row],[שנת יצור]]</f>
        <v>10</v>
      </c>
      <c r="Y1277" s="39">
        <v>45781</v>
      </c>
      <c r="Z1277" s="39">
        <v>46140</v>
      </c>
      <c r="AA1277" t="s">
        <v>119</v>
      </c>
      <c r="AB1277" t="s">
        <v>304</v>
      </c>
      <c r="AC1277" s="1">
        <f>LEN(טבלה2[[#This Row],[מספר רכב]])</f>
        <v>7</v>
      </c>
      <c r="AD1277" s="1" t="str">
        <f>RIGHT(טבלה2[[#This Row],[מספר רכב]],טבלה2[[#This Row],[ספרות בצדדים]])</f>
        <v>33</v>
      </c>
      <c r="AE1277" s="1" t="str">
        <f>MID(טבלה2[[#This Row],[מספר רכב]],טבלה2[[#This Row],[ספרות בצדדים]]+1,טבלה2[[#This Row],[ספרות באמצע]])</f>
        <v>664</v>
      </c>
      <c r="AF1277" s="1" t="str">
        <f>MID(טבלה2[[#This Row],[מספר רכב]],1,טבלה2[[#This Row],[ספרות בצדדים]])</f>
        <v>46</v>
      </c>
      <c r="AG1277" s="1" t="str">
        <f>CONCATENATE(טבלה2[[#This Row],[חלק שמאלי]],"-",טבלה2[[#This Row],[אמצע]],"-",טבלה2[[#This Row],[חלק ימני]])</f>
        <v>46-664-33</v>
      </c>
      <c r="AH1277">
        <f>IF(טבלה2[[#This Row],[מספר ספרות]]=7,3,2)</f>
        <v>3</v>
      </c>
      <c r="AI1277">
        <f>IF(טבלה2[[#This Row],[מספר ספרות]]=7,2,3)</f>
        <v>2</v>
      </c>
    </row>
    <row r="1278" spans="17:35" x14ac:dyDescent="0.25">
      <c r="Q1278">
        <v>1546861</v>
      </c>
      <c r="R1278">
        <v>588</v>
      </c>
      <c r="S1278" t="s">
        <v>111</v>
      </c>
      <c r="T1278" t="s">
        <v>249</v>
      </c>
      <c r="U1278" t="s">
        <v>537</v>
      </c>
      <c r="W1278">
        <v>2007</v>
      </c>
      <c r="X1278" s="1">
        <f>2025-טבלה2[[#This Row],[שנת יצור]]</f>
        <v>18</v>
      </c>
      <c r="Y1278" s="39">
        <v>45418</v>
      </c>
      <c r="Z1278" s="39">
        <v>45784</v>
      </c>
      <c r="AA1278" t="s">
        <v>264</v>
      </c>
      <c r="AB1278" t="s">
        <v>250</v>
      </c>
      <c r="AC1278" s="1">
        <f>LEN(טבלה2[[#This Row],[מספר רכב]])</f>
        <v>7</v>
      </c>
      <c r="AD1278" s="1" t="str">
        <f>RIGHT(טבלה2[[#This Row],[מספר רכב]],טבלה2[[#This Row],[ספרות בצדדים]])</f>
        <v>61</v>
      </c>
      <c r="AE1278" s="1" t="str">
        <f>MID(טבלה2[[#This Row],[מספר רכב]],טבלה2[[#This Row],[ספרות בצדדים]]+1,טבלה2[[#This Row],[ספרות באמצע]])</f>
        <v>468</v>
      </c>
      <c r="AF1278" s="1" t="str">
        <f>MID(טבלה2[[#This Row],[מספר רכב]],1,טבלה2[[#This Row],[ספרות בצדדים]])</f>
        <v>15</v>
      </c>
      <c r="AG1278" s="1" t="str">
        <f>CONCATENATE(טבלה2[[#This Row],[חלק שמאלי]],"-",טבלה2[[#This Row],[אמצע]],"-",טבלה2[[#This Row],[חלק ימני]])</f>
        <v>15-468-61</v>
      </c>
      <c r="AH1278">
        <f>IF(טבלה2[[#This Row],[מספר ספרות]]=7,3,2)</f>
        <v>3</v>
      </c>
      <c r="AI1278">
        <f>IF(טבלה2[[#This Row],[מספר ספרות]]=7,2,3)</f>
        <v>2</v>
      </c>
    </row>
    <row r="1279" spans="17:35" x14ac:dyDescent="0.25">
      <c r="Q1279">
        <v>50533702</v>
      </c>
      <c r="R1279">
        <v>885</v>
      </c>
      <c r="S1279" t="s">
        <v>239</v>
      </c>
      <c r="T1279" t="s">
        <v>524</v>
      </c>
      <c r="U1279" t="s">
        <v>410</v>
      </c>
      <c r="V1279">
        <v>4</v>
      </c>
      <c r="W1279">
        <v>2021</v>
      </c>
      <c r="X1279" s="1">
        <f>2025-טבלה2[[#This Row],[שנת יצור]]</f>
        <v>4</v>
      </c>
      <c r="Y1279" s="39">
        <v>45781</v>
      </c>
      <c r="Z1279" s="39">
        <v>46151</v>
      </c>
      <c r="AA1279" t="s">
        <v>119</v>
      </c>
      <c r="AB1279" t="s">
        <v>525</v>
      </c>
      <c r="AC1279" s="1">
        <f>LEN(טבלה2[[#This Row],[מספר רכב]])</f>
        <v>8</v>
      </c>
      <c r="AD1279" s="1" t="str">
        <f>RIGHT(טבלה2[[#This Row],[מספר רכב]],טבלה2[[#This Row],[ספרות בצדדים]])</f>
        <v>702</v>
      </c>
      <c r="AE1279" s="1" t="str">
        <f>MID(טבלה2[[#This Row],[מספר רכב]],טבלה2[[#This Row],[ספרות בצדדים]]+1,טבלה2[[#This Row],[ספרות באמצע]])</f>
        <v>33</v>
      </c>
      <c r="AF1279" s="1" t="str">
        <f>MID(טבלה2[[#This Row],[מספר רכב]],1,טבלה2[[#This Row],[ספרות בצדדים]])</f>
        <v>505</v>
      </c>
      <c r="AG1279" s="1" t="str">
        <f>CONCATENATE(טבלה2[[#This Row],[חלק שמאלי]],"-",טבלה2[[#This Row],[אמצע]],"-",טבלה2[[#This Row],[חלק ימני]])</f>
        <v>505-33-702</v>
      </c>
      <c r="AH1279">
        <f>IF(טבלה2[[#This Row],[מספר ספרות]]=7,3,2)</f>
        <v>2</v>
      </c>
      <c r="AI1279">
        <f>IF(טבלה2[[#This Row],[מספר ספרות]]=7,2,3)</f>
        <v>3</v>
      </c>
    </row>
    <row r="1280" spans="17:35" x14ac:dyDescent="0.25">
      <c r="Q1280">
        <v>66089102</v>
      </c>
      <c r="R1280">
        <v>672</v>
      </c>
      <c r="S1280" t="s">
        <v>255</v>
      </c>
      <c r="T1280" t="s">
        <v>514</v>
      </c>
      <c r="U1280" t="s">
        <v>872</v>
      </c>
      <c r="V1280">
        <v>6</v>
      </c>
      <c r="W1280">
        <v>2021</v>
      </c>
      <c r="X1280" s="1">
        <f>2025-טבלה2[[#This Row],[שנת יצור]]</f>
        <v>4</v>
      </c>
      <c r="Y1280" s="39">
        <v>45781</v>
      </c>
      <c r="Z1280" s="39">
        <v>46196</v>
      </c>
      <c r="AA1280" t="s">
        <v>133</v>
      </c>
      <c r="AB1280" t="s">
        <v>257</v>
      </c>
      <c r="AC1280" s="1">
        <f>LEN(טבלה2[[#This Row],[מספר רכב]])</f>
        <v>8</v>
      </c>
      <c r="AD1280" s="1" t="str">
        <f>RIGHT(טבלה2[[#This Row],[מספר רכב]],טבלה2[[#This Row],[ספרות בצדדים]])</f>
        <v>102</v>
      </c>
      <c r="AE1280" s="1" t="str">
        <f>MID(טבלה2[[#This Row],[מספר רכב]],טבלה2[[#This Row],[ספרות בצדדים]]+1,טבלה2[[#This Row],[ספרות באמצע]])</f>
        <v>89</v>
      </c>
      <c r="AF1280" s="1" t="str">
        <f>MID(טבלה2[[#This Row],[מספר רכב]],1,טבלה2[[#This Row],[ספרות בצדדים]])</f>
        <v>660</v>
      </c>
      <c r="AG1280" s="1" t="str">
        <f>CONCATENATE(טבלה2[[#This Row],[חלק שמאלי]],"-",טבלה2[[#This Row],[אמצע]],"-",טבלה2[[#This Row],[חלק ימני]])</f>
        <v>660-89-102</v>
      </c>
      <c r="AH1280">
        <f>IF(טבלה2[[#This Row],[מספר ספרות]]=7,3,2)</f>
        <v>2</v>
      </c>
      <c r="AI1280">
        <f>IF(טבלה2[[#This Row],[מספר ספרות]]=7,2,3)</f>
        <v>3</v>
      </c>
    </row>
    <row r="1281" spans="17:35" x14ac:dyDescent="0.25">
      <c r="Q1281">
        <v>8000750</v>
      </c>
      <c r="R1281">
        <v>839</v>
      </c>
      <c r="S1281" t="s">
        <v>244</v>
      </c>
      <c r="T1281" t="s">
        <v>280</v>
      </c>
      <c r="U1281" t="s">
        <v>158</v>
      </c>
      <c r="W1281">
        <v>2003</v>
      </c>
      <c r="X1281" s="1">
        <f>2025-טבלה2[[#This Row],[שנת יצור]]</f>
        <v>22</v>
      </c>
      <c r="Y1281" s="39">
        <v>45430</v>
      </c>
      <c r="Z1281" s="39">
        <v>45612</v>
      </c>
      <c r="AA1281" t="s">
        <v>133</v>
      </c>
      <c r="AB1281" t="s">
        <v>127</v>
      </c>
      <c r="AC1281" s="1">
        <f>LEN(טבלה2[[#This Row],[מספר רכב]])</f>
        <v>7</v>
      </c>
      <c r="AD1281" s="1" t="str">
        <f>RIGHT(טבלה2[[#This Row],[מספר רכב]],טבלה2[[#This Row],[ספרות בצדדים]])</f>
        <v>50</v>
      </c>
      <c r="AE1281" s="1" t="str">
        <f>MID(טבלה2[[#This Row],[מספר רכב]],טבלה2[[#This Row],[ספרות בצדדים]]+1,טבלה2[[#This Row],[ספרות באמצע]])</f>
        <v>007</v>
      </c>
      <c r="AF1281" s="1" t="str">
        <f>MID(טבלה2[[#This Row],[מספר רכב]],1,טבלה2[[#This Row],[ספרות בצדדים]])</f>
        <v>80</v>
      </c>
      <c r="AG1281" s="1" t="str">
        <f>CONCATENATE(טבלה2[[#This Row],[חלק שמאלי]],"-",טבלה2[[#This Row],[אמצע]],"-",טבלה2[[#This Row],[חלק ימני]])</f>
        <v>80-007-50</v>
      </c>
      <c r="AH1281">
        <f>IF(טבלה2[[#This Row],[מספר ספרות]]=7,3,2)</f>
        <v>3</v>
      </c>
      <c r="AI1281">
        <f>IF(טבלה2[[#This Row],[מספר ספרות]]=7,2,3)</f>
        <v>2</v>
      </c>
    </row>
    <row r="1282" spans="17:35" x14ac:dyDescent="0.25">
      <c r="Q1282">
        <v>4587664</v>
      </c>
      <c r="R1282">
        <v>413</v>
      </c>
      <c r="S1282" t="s">
        <v>123</v>
      </c>
      <c r="T1282" t="s">
        <v>180</v>
      </c>
      <c r="U1282" t="s">
        <v>291</v>
      </c>
      <c r="V1282">
        <v>15</v>
      </c>
      <c r="W1282">
        <v>2008</v>
      </c>
      <c r="X1282" s="1">
        <f>2025-טבלה2[[#This Row],[שנת יצור]]</f>
        <v>17</v>
      </c>
      <c r="Y1282" s="39">
        <v>45613</v>
      </c>
      <c r="Z1282" s="39">
        <v>45981</v>
      </c>
      <c r="AA1282" t="s">
        <v>133</v>
      </c>
      <c r="AB1282" t="s">
        <v>127</v>
      </c>
      <c r="AC1282" s="1">
        <f>LEN(טבלה2[[#This Row],[מספר רכב]])</f>
        <v>7</v>
      </c>
      <c r="AD1282" s="1" t="str">
        <f>RIGHT(טבלה2[[#This Row],[מספר רכב]],טבלה2[[#This Row],[ספרות בצדדים]])</f>
        <v>64</v>
      </c>
      <c r="AE1282" s="1" t="str">
        <f>MID(טבלה2[[#This Row],[מספר רכב]],טבלה2[[#This Row],[ספרות בצדדים]]+1,טבלה2[[#This Row],[ספרות באמצע]])</f>
        <v>876</v>
      </c>
      <c r="AF1282" s="1" t="str">
        <f>MID(טבלה2[[#This Row],[מספר רכב]],1,טבלה2[[#This Row],[ספרות בצדדים]])</f>
        <v>45</v>
      </c>
      <c r="AG1282" s="1" t="str">
        <f>CONCATENATE(טבלה2[[#This Row],[חלק שמאלי]],"-",טבלה2[[#This Row],[אמצע]],"-",טבלה2[[#This Row],[חלק ימני]])</f>
        <v>45-876-64</v>
      </c>
      <c r="AH1282">
        <f>IF(טבלה2[[#This Row],[מספר ספרות]]=7,3,2)</f>
        <v>3</v>
      </c>
      <c r="AI1282">
        <f>IF(טבלה2[[#This Row],[מספר ספרות]]=7,2,3)</f>
        <v>2</v>
      </c>
    </row>
    <row r="1283" spans="17:35" x14ac:dyDescent="0.25">
      <c r="Q1283">
        <v>8887762</v>
      </c>
      <c r="R1283">
        <v>751</v>
      </c>
      <c r="S1283" t="s">
        <v>231</v>
      </c>
      <c r="T1283" t="s">
        <v>873</v>
      </c>
      <c r="U1283" t="s">
        <v>215</v>
      </c>
      <c r="W1283">
        <v>2008</v>
      </c>
      <c r="X1283" s="1">
        <f>2025-טבלה2[[#This Row],[שנת יצור]]</f>
        <v>17</v>
      </c>
      <c r="Y1283" s="39">
        <v>45403</v>
      </c>
      <c r="Z1283" s="39">
        <v>45791</v>
      </c>
      <c r="AA1283" t="s">
        <v>727</v>
      </c>
      <c r="AB1283" t="s">
        <v>260</v>
      </c>
      <c r="AC1283" s="1">
        <f>LEN(טבלה2[[#This Row],[מספר רכב]])</f>
        <v>7</v>
      </c>
      <c r="AD1283" s="1" t="str">
        <f>RIGHT(טבלה2[[#This Row],[מספר רכב]],טבלה2[[#This Row],[ספרות בצדדים]])</f>
        <v>62</v>
      </c>
      <c r="AE1283" s="1" t="str">
        <f>MID(טבלה2[[#This Row],[מספר רכב]],טבלה2[[#This Row],[ספרות בצדדים]]+1,טבלה2[[#This Row],[ספרות באמצע]])</f>
        <v>877</v>
      </c>
      <c r="AF1283" s="1" t="str">
        <f>MID(טבלה2[[#This Row],[מספר רכב]],1,טבלה2[[#This Row],[ספרות בצדדים]])</f>
        <v>88</v>
      </c>
      <c r="AG1283" s="1" t="str">
        <f>CONCATENATE(טבלה2[[#This Row],[חלק שמאלי]],"-",טבלה2[[#This Row],[אמצע]],"-",טבלה2[[#This Row],[חלק ימני]])</f>
        <v>88-877-62</v>
      </c>
      <c r="AH1283">
        <f>IF(טבלה2[[#This Row],[מספר ספרות]]=7,3,2)</f>
        <v>3</v>
      </c>
      <c r="AI1283">
        <f>IF(טבלה2[[#This Row],[מספר ספרות]]=7,2,3)</f>
        <v>2</v>
      </c>
    </row>
    <row r="1284" spans="17:35" x14ac:dyDescent="0.25">
      <c r="Q1284">
        <v>1344763</v>
      </c>
      <c r="R1284">
        <v>312</v>
      </c>
      <c r="S1284" t="s">
        <v>153</v>
      </c>
      <c r="T1284" t="s">
        <v>320</v>
      </c>
      <c r="U1284" t="s">
        <v>539</v>
      </c>
      <c r="W1284">
        <v>2007</v>
      </c>
      <c r="X1284" s="1">
        <f>2025-טבלה2[[#This Row],[שנת יצור]]</f>
        <v>18</v>
      </c>
      <c r="Y1284" s="39">
        <v>45483</v>
      </c>
      <c r="Z1284" s="39">
        <v>45820</v>
      </c>
      <c r="AA1284" t="s">
        <v>156</v>
      </c>
      <c r="AB1284" t="s">
        <v>225</v>
      </c>
      <c r="AC1284" s="1">
        <f>LEN(טבלה2[[#This Row],[מספר רכב]])</f>
        <v>7</v>
      </c>
      <c r="AD1284" s="1" t="str">
        <f>RIGHT(טבלה2[[#This Row],[מספר רכב]],טבלה2[[#This Row],[ספרות בצדדים]])</f>
        <v>63</v>
      </c>
      <c r="AE1284" s="1" t="str">
        <f>MID(טבלה2[[#This Row],[מספר רכב]],טבלה2[[#This Row],[ספרות בצדדים]]+1,טבלה2[[#This Row],[ספרות באמצע]])</f>
        <v>447</v>
      </c>
      <c r="AF1284" s="1" t="str">
        <f>MID(טבלה2[[#This Row],[מספר רכב]],1,טבלה2[[#This Row],[ספרות בצדדים]])</f>
        <v>13</v>
      </c>
      <c r="AG1284" s="1" t="str">
        <f>CONCATENATE(טבלה2[[#This Row],[חלק שמאלי]],"-",טבלה2[[#This Row],[אמצע]],"-",טבלה2[[#This Row],[חלק ימני]])</f>
        <v>13-447-63</v>
      </c>
      <c r="AH1284">
        <f>IF(טבלה2[[#This Row],[מספר ספרות]]=7,3,2)</f>
        <v>3</v>
      </c>
      <c r="AI1284">
        <f>IF(טבלה2[[#This Row],[מספר ספרות]]=7,2,3)</f>
        <v>2</v>
      </c>
    </row>
    <row r="1285" spans="17:35" x14ac:dyDescent="0.25">
      <c r="Q1285">
        <v>38016401</v>
      </c>
      <c r="R1285">
        <v>299</v>
      </c>
      <c r="S1285" t="s">
        <v>374</v>
      </c>
      <c r="T1285" t="s">
        <v>552</v>
      </c>
      <c r="U1285" t="s">
        <v>194</v>
      </c>
      <c r="V1285">
        <v>14</v>
      </c>
      <c r="W1285">
        <v>2018</v>
      </c>
      <c r="X1285" s="1">
        <f>2025-טבלה2[[#This Row],[שנת יצור]]</f>
        <v>7</v>
      </c>
      <c r="Y1285" s="39">
        <v>45781</v>
      </c>
      <c r="Z1285" s="39">
        <v>46164</v>
      </c>
      <c r="AA1285" t="s">
        <v>119</v>
      </c>
      <c r="AB1285" t="s">
        <v>511</v>
      </c>
      <c r="AC1285" s="1">
        <f>LEN(טבלה2[[#This Row],[מספר רכב]])</f>
        <v>8</v>
      </c>
      <c r="AD1285" s="1" t="str">
        <f>RIGHT(טבלה2[[#This Row],[מספר רכב]],טבלה2[[#This Row],[ספרות בצדדים]])</f>
        <v>401</v>
      </c>
      <c r="AE1285" s="1" t="str">
        <f>MID(טבלה2[[#This Row],[מספר רכב]],טבלה2[[#This Row],[ספרות בצדדים]]+1,טבלה2[[#This Row],[ספרות באמצע]])</f>
        <v>16</v>
      </c>
      <c r="AF1285" s="1" t="str">
        <f>MID(טבלה2[[#This Row],[מספר רכב]],1,טבלה2[[#This Row],[ספרות בצדדים]])</f>
        <v>380</v>
      </c>
      <c r="AG1285" s="1" t="str">
        <f>CONCATENATE(טבלה2[[#This Row],[חלק שמאלי]],"-",טבלה2[[#This Row],[אמצע]],"-",טבלה2[[#This Row],[חלק ימני]])</f>
        <v>380-16-401</v>
      </c>
      <c r="AH1285">
        <f>IF(טבלה2[[#This Row],[מספר ספרות]]=7,3,2)</f>
        <v>2</v>
      </c>
      <c r="AI1285">
        <f>IF(טבלה2[[#This Row],[מספר ספרות]]=7,2,3)</f>
        <v>3</v>
      </c>
    </row>
    <row r="1286" spans="17:35" x14ac:dyDescent="0.25">
      <c r="Q1286">
        <v>5898839</v>
      </c>
      <c r="R1286">
        <v>845</v>
      </c>
      <c r="S1286" t="s">
        <v>226</v>
      </c>
      <c r="T1286" t="s">
        <v>461</v>
      </c>
      <c r="U1286" t="s">
        <v>360</v>
      </c>
      <c r="V1286">
        <v>14</v>
      </c>
      <c r="W1286">
        <v>2016</v>
      </c>
      <c r="X1286" s="1">
        <f>2025-טבלה2[[#This Row],[שנת יצור]]</f>
        <v>9</v>
      </c>
      <c r="Y1286" s="39">
        <v>45781</v>
      </c>
      <c r="Z1286" s="39">
        <v>46163</v>
      </c>
      <c r="AA1286" t="s">
        <v>116</v>
      </c>
      <c r="AB1286" t="s">
        <v>434</v>
      </c>
      <c r="AC1286" s="1">
        <f>LEN(טבלה2[[#This Row],[מספר רכב]])</f>
        <v>7</v>
      </c>
      <c r="AD1286" s="1" t="str">
        <f>RIGHT(טבלה2[[#This Row],[מספר רכב]],טבלה2[[#This Row],[ספרות בצדדים]])</f>
        <v>39</v>
      </c>
      <c r="AE1286" s="1" t="str">
        <f>MID(טבלה2[[#This Row],[מספר רכב]],טבלה2[[#This Row],[ספרות בצדדים]]+1,טבלה2[[#This Row],[ספרות באמצע]])</f>
        <v>988</v>
      </c>
      <c r="AF1286" s="1" t="str">
        <f>MID(טבלה2[[#This Row],[מספר רכב]],1,טבלה2[[#This Row],[ספרות בצדדים]])</f>
        <v>58</v>
      </c>
      <c r="AG1286" s="1" t="str">
        <f>CONCATENATE(טבלה2[[#This Row],[חלק שמאלי]],"-",טבלה2[[#This Row],[אמצע]],"-",טבלה2[[#This Row],[חלק ימני]])</f>
        <v>58-988-39</v>
      </c>
      <c r="AH1286">
        <f>IF(טבלה2[[#This Row],[מספר ספרות]]=7,3,2)</f>
        <v>3</v>
      </c>
      <c r="AI1286">
        <f>IF(טבלה2[[#This Row],[מספר ספרות]]=7,2,3)</f>
        <v>2</v>
      </c>
    </row>
    <row r="1287" spans="17:35" x14ac:dyDescent="0.25">
      <c r="Q1287">
        <v>24442501</v>
      </c>
      <c r="R1287">
        <v>155</v>
      </c>
      <c r="S1287" t="s">
        <v>149</v>
      </c>
      <c r="T1287" t="s">
        <v>874</v>
      </c>
      <c r="U1287" t="s">
        <v>875</v>
      </c>
      <c r="V1287">
        <v>15</v>
      </c>
      <c r="W1287">
        <v>2018</v>
      </c>
      <c r="X1287" s="1">
        <f>2025-טבלה2[[#This Row],[שנת יצור]]</f>
        <v>7</v>
      </c>
      <c r="Y1287" s="39">
        <v>45781</v>
      </c>
      <c r="Z1287" s="39">
        <v>46142</v>
      </c>
      <c r="AA1287" t="s">
        <v>233</v>
      </c>
      <c r="AB1287" t="s">
        <v>152</v>
      </c>
      <c r="AC1287" s="1">
        <f>LEN(טבלה2[[#This Row],[מספר רכב]])</f>
        <v>8</v>
      </c>
      <c r="AD1287" s="1" t="str">
        <f>RIGHT(טבלה2[[#This Row],[מספר רכב]],טבלה2[[#This Row],[ספרות בצדדים]])</f>
        <v>501</v>
      </c>
      <c r="AE1287" s="1" t="str">
        <f>MID(טבלה2[[#This Row],[מספר רכב]],טבלה2[[#This Row],[ספרות בצדדים]]+1,טבלה2[[#This Row],[ספרות באמצע]])</f>
        <v>42</v>
      </c>
      <c r="AF1287" s="1" t="str">
        <f>MID(טבלה2[[#This Row],[מספר רכב]],1,טבלה2[[#This Row],[ספרות בצדדים]])</f>
        <v>244</v>
      </c>
      <c r="AG1287" s="1" t="str">
        <f>CONCATENATE(טבלה2[[#This Row],[חלק שמאלי]],"-",טבלה2[[#This Row],[אמצע]],"-",טבלה2[[#This Row],[חלק ימני]])</f>
        <v>244-42-501</v>
      </c>
      <c r="AH1287">
        <f>IF(טבלה2[[#This Row],[מספר ספרות]]=7,3,2)</f>
        <v>2</v>
      </c>
      <c r="AI1287">
        <f>IF(טבלה2[[#This Row],[מספר ספרות]]=7,2,3)</f>
        <v>3</v>
      </c>
    </row>
    <row r="1288" spans="17:35" x14ac:dyDescent="0.25">
      <c r="Q1288">
        <v>3052411</v>
      </c>
      <c r="R1288">
        <v>502</v>
      </c>
      <c r="S1288" t="s">
        <v>334</v>
      </c>
      <c r="T1288" t="s">
        <v>433</v>
      </c>
      <c r="U1288" t="s">
        <v>198</v>
      </c>
      <c r="V1288">
        <v>15</v>
      </c>
      <c r="W1288">
        <v>2013</v>
      </c>
      <c r="X1288" s="1">
        <f>2025-טבלה2[[#This Row],[שנת יצור]]</f>
        <v>12</v>
      </c>
      <c r="Y1288" s="39">
        <v>45489</v>
      </c>
      <c r="Z1288" s="39">
        <v>45837</v>
      </c>
      <c r="AA1288" t="s">
        <v>119</v>
      </c>
      <c r="AB1288" t="s">
        <v>434</v>
      </c>
      <c r="AC1288" s="1">
        <f>LEN(טבלה2[[#This Row],[מספר רכב]])</f>
        <v>7</v>
      </c>
      <c r="AD1288" s="1" t="str">
        <f>RIGHT(טבלה2[[#This Row],[מספר רכב]],טבלה2[[#This Row],[ספרות בצדדים]])</f>
        <v>11</v>
      </c>
      <c r="AE1288" s="1" t="str">
        <f>MID(טבלה2[[#This Row],[מספר רכב]],טבלה2[[#This Row],[ספרות בצדדים]]+1,טבלה2[[#This Row],[ספרות באמצע]])</f>
        <v>524</v>
      </c>
      <c r="AF1288" s="1" t="str">
        <f>MID(טבלה2[[#This Row],[מספר רכב]],1,טבלה2[[#This Row],[ספרות בצדדים]])</f>
        <v>30</v>
      </c>
      <c r="AG1288" s="1" t="str">
        <f>CONCATENATE(טבלה2[[#This Row],[חלק שמאלי]],"-",טבלה2[[#This Row],[אמצע]],"-",טבלה2[[#This Row],[חלק ימני]])</f>
        <v>30-524-11</v>
      </c>
      <c r="AH1288">
        <f>IF(טבלה2[[#This Row],[מספר ספרות]]=7,3,2)</f>
        <v>3</v>
      </c>
      <c r="AI1288">
        <f>IF(טבלה2[[#This Row],[מספר ספרות]]=7,2,3)</f>
        <v>2</v>
      </c>
    </row>
    <row r="1289" spans="17:35" x14ac:dyDescent="0.25">
      <c r="Q1289">
        <v>4393364</v>
      </c>
      <c r="R1289">
        <v>413</v>
      </c>
      <c r="S1289" t="s">
        <v>123</v>
      </c>
      <c r="T1289" t="s">
        <v>180</v>
      </c>
      <c r="U1289" t="s">
        <v>125</v>
      </c>
      <c r="V1289">
        <v>15</v>
      </c>
      <c r="W1289">
        <v>2008</v>
      </c>
      <c r="X1289" s="1">
        <f>2025-טבלה2[[#This Row],[שנת יצור]]</f>
        <v>17</v>
      </c>
      <c r="Y1289" s="39">
        <v>45388</v>
      </c>
      <c r="Z1289" s="39">
        <v>45578</v>
      </c>
      <c r="AA1289" t="s">
        <v>133</v>
      </c>
      <c r="AB1289" t="s">
        <v>127</v>
      </c>
      <c r="AC1289" s="1">
        <f>LEN(טבלה2[[#This Row],[מספר רכב]])</f>
        <v>7</v>
      </c>
      <c r="AD1289" s="1" t="str">
        <f>RIGHT(טבלה2[[#This Row],[מספר רכב]],טבלה2[[#This Row],[ספרות בצדדים]])</f>
        <v>64</v>
      </c>
      <c r="AE1289" s="1" t="str">
        <f>MID(טבלה2[[#This Row],[מספר רכב]],טבלה2[[#This Row],[ספרות בצדדים]]+1,טבלה2[[#This Row],[ספרות באמצע]])</f>
        <v>933</v>
      </c>
      <c r="AF1289" s="1" t="str">
        <f>MID(טבלה2[[#This Row],[מספר רכב]],1,טבלה2[[#This Row],[ספרות בצדדים]])</f>
        <v>43</v>
      </c>
      <c r="AG1289" s="1" t="str">
        <f>CONCATENATE(טבלה2[[#This Row],[חלק שמאלי]],"-",טבלה2[[#This Row],[אמצע]],"-",טבלה2[[#This Row],[חלק ימני]])</f>
        <v>43-933-64</v>
      </c>
      <c r="AH1289">
        <f>IF(טבלה2[[#This Row],[מספר ספרות]]=7,3,2)</f>
        <v>3</v>
      </c>
      <c r="AI1289">
        <f>IF(טבלה2[[#This Row],[מספר ספרות]]=7,2,3)</f>
        <v>2</v>
      </c>
    </row>
    <row r="1290" spans="17:35" x14ac:dyDescent="0.25">
      <c r="Q1290">
        <v>24401801</v>
      </c>
      <c r="R1290">
        <v>312</v>
      </c>
      <c r="S1290" t="s">
        <v>153</v>
      </c>
      <c r="T1290" t="s">
        <v>377</v>
      </c>
      <c r="U1290" t="s">
        <v>121</v>
      </c>
      <c r="V1290">
        <v>9</v>
      </c>
      <c r="W1290">
        <v>2018</v>
      </c>
      <c r="X1290" s="1">
        <f>2025-טבלה2[[#This Row],[שנת יצור]]</f>
        <v>7</v>
      </c>
      <c r="Y1290" s="39">
        <v>45781</v>
      </c>
      <c r="Z1290" s="39">
        <v>46122</v>
      </c>
      <c r="AA1290" t="s">
        <v>362</v>
      </c>
      <c r="AB1290" t="s">
        <v>378</v>
      </c>
      <c r="AC1290" s="1">
        <f>LEN(טבלה2[[#This Row],[מספר רכב]])</f>
        <v>8</v>
      </c>
      <c r="AD1290" s="1" t="str">
        <f>RIGHT(טבלה2[[#This Row],[מספר רכב]],טבלה2[[#This Row],[ספרות בצדדים]])</f>
        <v>801</v>
      </c>
      <c r="AE1290" s="1" t="str">
        <f>MID(טבלה2[[#This Row],[מספר רכב]],טבלה2[[#This Row],[ספרות בצדדים]]+1,טבלה2[[#This Row],[ספרות באמצע]])</f>
        <v>01</v>
      </c>
      <c r="AF1290" s="1" t="str">
        <f>MID(טבלה2[[#This Row],[מספר רכב]],1,טבלה2[[#This Row],[ספרות בצדדים]])</f>
        <v>244</v>
      </c>
      <c r="AG1290" s="1" t="str">
        <f>CONCATENATE(טבלה2[[#This Row],[חלק שמאלי]],"-",טבלה2[[#This Row],[אמצע]],"-",טבלה2[[#This Row],[חלק ימני]])</f>
        <v>244-01-801</v>
      </c>
      <c r="AH1290">
        <f>IF(טבלה2[[#This Row],[מספר ספרות]]=7,3,2)</f>
        <v>2</v>
      </c>
      <c r="AI1290">
        <f>IF(טבלה2[[#This Row],[מספר ספרות]]=7,2,3)</f>
        <v>3</v>
      </c>
    </row>
    <row r="1291" spans="17:35" x14ac:dyDescent="0.25">
      <c r="Q1291">
        <v>2843361</v>
      </c>
      <c r="R1291">
        <v>413</v>
      </c>
      <c r="S1291" t="s">
        <v>123</v>
      </c>
      <c r="T1291" t="s">
        <v>124</v>
      </c>
      <c r="U1291" t="s">
        <v>125</v>
      </c>
      <c r="W1291">
        <v>2007</v>
      </c>
      <c r="X1291" s="1">
        <f>2025-טבלה2[[#This Row],[שנת יצור]]</f>
        <v>18</v>
      </c>
      <c r="Y1291" s="39">
        <v>45522</v>
      </c>
      <c r="Z1291" s="39">
        <v>45850</v>
      </c>
      <c r="AA1291" t="s">
        <v>133</v>
      </c>
      <c r="AB1291" t="s">
        <v>127</v>
      </c>
      <c r="AC1291" s="1">
        <f>LEN(טבלה2[[#This Row],[מספר רכב]])</f>
        <v>7</v>
      </c>
      <c r="AD1291" s="1" t="str">
        <f>RIGHT(טבלה2[[#This Row],[מספר רכב]],טבלה2[[#This Row],[ספרות בצדדים]])</f>
        <v>61</v>
      </c>
      <c r="AE1291" s="1" t="str">
        <f>MID(טבלה2[[#This Row],[מספר רכב]],טבלה2[[#This Row],[ספרות בצדדים]]+1,טבלה2[[#This Row],[ספרות באמצע]])</f>
        <v>433</v>
      </c>
      <c r="AF1291" s="1" t="str">
        <f>MID(טבלה2[[#This Row],[מספר רכב]],1,טבלה2[[#This Row],[ספרות בצדדים]])</f>
        <v>28</v>
      </c>
      <c r="AG1291" s="1" t="str">
        <f>CONCATENATE(טבלה2[[#This Row],[חלק שמאלי]],"-",טבלה2[[#This Row],[אמצע]],"-",טבלה2[[#This Row],[חלק ימני]])</f>
        <v>28-433-61</v>
      </c>
      <c r="AH1291">
        <f>IF(טבלה2[[#This Row],[מספר ספרות]]=7,3,2)</f>
        <v>3</v>
      </c>
      <c r="AI1291">
        <f>IF(טבלה2[[#This Row],[מספר ספרות]]=7,2,3)</f>
        <v>2</v>
      </c>
    </row>
    <row r="1292" spans="17:35" x14ac:dyDescent="0.25">
      <c r="Q1292">
        <v>52716602</v>
      </c>
      <c r="R1292">
        <v>672</v>
      </c>
      <c r="S1292" t="s">
        <v>255</v>
      </c>
      <c r="T1292" t="s">
        <v>512</v>
      </c>
      <c r="U1292" t="s">
        <v>401</v>
      </c>
      <c r="V1292">
        <v>3</v>
      </c>
      <c r="W1292">
        <v>2021</v>
      </c>
      <c r="X1292" s="1">
        <f>2025-טבלה2[[#This Row],[שנת יצור]]</f>
        <v>4</v>
      </c>
      <c r="Y1292" s="39">
        <v>45781</v>
      </c>
      <c r="Z1292" s="39">
        <v>46140</v>
      </c>
      <c r="AA1292" t="s">
        <v>328</v>
      </c>
      <c r="AB1292" t="s">
        <v>513</v>
      </c>
      <c r="AC1292" s="1">
        <f>LEN(טבלה2[[#This Row],[מספר רכב]])</f>
        <v>8</v>
      </c>
      <c r="AD1292" s="1" t="str">
        <f>RIGHT(טבלה2[[#This Row],[מספר רכב]],טבלה2[[#This Row],[ספרות בצדדים]])</f>
        <v>602</v>
      </c>
      <c r="AE1292" s="1" t="str">
        <f>MID(טבלה2[[#This Row],[מספר רכב]],טבלה2[[#This Row],[ספרות בצדדים]]+1,טבלה2[[#This Row],[ספרות באמצע]])</f>
        <v>16</v>
      </c>
      <c r="AF1292" s="1" t="str">
        <f>MID(טבלה2[[#This Row],[מספר רכב]],1,טבלה2[[#This Row],[ספרות בצדדים]])</f>
        <v>527</v>
      </c>
      <c r="AG1292" s="1" t="str">
        <f>CONCATENATE(טבלה2[[#This Row],[חלק שמאלי]],"-",טבלה2[[#This Row],[אמצע]],"-",טבלה2[[#This Row],[חלק ימני]])</f>
        <v>527-16-602</v>
      </c>
      <c r="AH1292">
        <f>IF(טבלה2[[#This Row],[מספר ספרות]]=7,3,2)</f>
        <v>2</v>
      </c>
      <c r="AI1292">
        <f>IF(טבלה2[[#This Row],[מספר ספרות]]=7,2,3)</f>
        <v>3</v>
      </c>
    </row>
    <row r="1293" spans="17:35" x14ac:dyDescent="0.25">
      <c r="Q1293">
        <v>4886635</v>
      </c>
      <c r="R1293">
        <v>413</v>
      </c>
      <c r="S1293" t="s">
        <v>123</v>
      </c>
      <c r="T1293" t="s">
        <v>191</v>
      </c>
      <c r="U1293" t="s">
        <v>158</v>
      </c>
      <c r="W1293">
        <v>2002</v>
      </c>
      <c r="X1293" s="1">
        <f>2025-טבלה2[[#This Row],[שנת יצור]]</f>
        <v>23</v>
      </c>
      <c r="Y1293" s="39">
        <v>45402</v>
      </c>
      <c r="Z1293" s="39">
        <v>45582</v>
      </c>
      <c r="AA1293" t="s">
        <v>119</v>
      </c>
      <c r="AB1293" t="s">
        <v>127</v>
      </c>
      <c r="AC1293" s="1">
        <f>LEN(טבלה2[[#This Row],[מספר רכב]])</f>
        <v>7</v>
      </c>
      <c r="AD1293" s="1" t="str">
        <f>RIGHT(טבלה2[[#This Row],[מספר רכב]],טבלה2[[#This Row],[ספרות בצדדים]])</f>
        <v>35</v>
      </c>
      <c r="AE1293" s="1" t="str">
        <f>MID(טבלה2[[#This Row],[מספר רכב]],טבלה2[[#This Row],[ספרות בצדדים]]+1,טבלה2[[#This Row],[ספרות באמצע]])</f>
        <v>866</v>
      </c>
      <c r="AF1293" s="1" t="str">
        <f>MID(טבלה2[[#This Row],[מספר רכב]],1,טבלה2[[#This Row],[ספרות בצדדים]])</f>
        <v>48</v>
      </c>
      <c r="AG1293" s="1" t="str">
        <f>CONCATENATE(טבלה2[[#This Row],[חלק שמאלי]],"-",טבלה2[[#This Row],[אמצע]],"-",טבלה2[[#This Row],[חלק ימני]])</f>
        <v>48-866-35</v>
      </c>
      <c r="AH1293">
        <f>IF(טבלה2[[#This Row],[מספר ספרות]]=7,3,2)</f>
        <v>3</v>
      </c>
      <c r="AI1293">
        <f>IF(טבלה2[[#This Row],[מספר ספרות]]=7,2,3)</f>
        <v>2</v>
      </c>
    </row>
    <row r="1294" spans="17:35" x14ac:dyDescent="0.25">
      <c r="Q1294">
        <v>8735059</v>
      </c>
      <c r="R1294">
        <v>588</v>
      </c>
      <c r="S1294" t="s">
        <v>111</v>
      </c>
      <c r="T1294" t="s">
        <v>112</v>
      </c>
      <c r="U1294" t="s">
        <v>113</v>
      </c>
      <c r="W1294">
        <v>2006</v>
      </c>
      <c r="X1294" s="1">
        <f>2025-טבלה2[[#This Row],[שנת יצור]]</f>
        <v>19</v>
      </c>
      <c r="Y1294" s="39">
        <v>45440</v>
      </c>
      <c r="Z1294" s="39">
        <v>45780</v>
      </c>
      <c r="AA1294" t="s">
        <v>116</v>
      </c>
      <c r="AB1294" t="s">
        <v>115</v>
      </c>
      <c r="AC1294" s="1">
        <f>LEN(טבלה2[[#This Row],[מספר רכב]])</f>
        <v>7</v>
      </c>
      <c r="AD1294" s="1" t="str">
        <f>RIGHT(טבלה2[[#This Row],[מספר רכב]],טבלה2[[#This Row],[ספרות בצדדים]])</f>
        <v>59</v>
      </c>
      <c r="AE1294" s="1" t="str">
        <f>MID(טבלה2[[#This Row],[מספר רכב]],טבלה2[[#This Row],[ספרות בצדדים]]+1,טבלה2[[#This Row],[ספרות באמצע]])</f>
        <v>350</v>
      </c>
      <c r="AF1294" s="1" t="str">
        <f>MID(טבלה2[[#This Row],[מספר רכב]],1,טבלה2[[#This Row],[ספרות בצדדים]])</f>
        <v>87</v>
      </c>
      <c r="AG1294" s="1" t="str">
        <f>CONCATENATE(טבלה2[[#This Row],[חלק שמאלי]],"-",טבלה2[[#This Row],[אמצע]],"-",טבלה2[[#This Row],[חלק ימני]])</f>
        <v>87-350-59</v>
      </c>
      <c r="AH1294">
        <f>IF(טבלה2[[#This Row],[מספר ספרות]]=7,3,2)</f>
        <v>3</v>
      </c>
      <c r="AI1294">
        <f>IF(טבלה2[[#This Row],[מספר ספרות]]=7,2,3)</f>
        <v>2</v>
      </c>
    </row>
    <row r="1295" spans="17:35" x14ac:dyDescent="0.25">
      <c r="Q1295">
        <v>5164731</v>
      </c>
      <c r="R1295">
        <v>312</v>
      </c>
      <c r="S1295" t="s">
        <v>153</v>
      </c>
      <c r="T1295" t="s">
        <v>504</v>
      </c>
      <c r="V1295">
        <v>7</v>
      </c>
      <c r="W1295">
        <v>2014</v>
      </c>
      <c r="X1295" s="1">
        <f>2025-טבלה2[[#This Row],[שנת יצור]]</f>
        <v>11</v>
      </c>
      <c r="Y1295" s="39">
        <v>45781</v>
      </c>
      <c r="Z1295" s="39">
        <v>46120</v>
      </c>
      <c r="AA1295" t="s">
        <v>119</v>
      </c>
      <c r="AB1295" t="s">
        <v>505</v>
      </c>
      <c r="AC1295" s="1">
        <f>LEN(טבלה2[[#This Row],[מספר רכב]])</f>
        <v>7</v>
      </c>
      <c r="AD1295" s="1" t="str">
        <f>RIGHT(טבלה2[[#This Row],[מספר רכב]],טבלה2[[#This Row],[ספרות בצדדים]])</f>
        <v>31</v>
      </c>
      <c r="AE1295" s="1" t="str">
        <f>MID(טבלה2[[#This Row],[מספר רכב]],טבלה2[[#This Row],[ספרות בצדדים]]+1,טבלה2[[#This Row],[ספרות באמצע]])</f>
        <v>647</v>
      </c>
      <c r="AF1295" s="1" t="str">
        <f>MID(טבלה2[[#This Row],[מספר רכב]],1,טבלה2[[#This Row],[ספרות בצדדים]])</f>
        <v>51</v>
      </c>
      <c r="AG1295" s="1" t="str">
        <f>CONCATENATE(טבלה2[[#This Row],[חלק שמאלי]],"-",טבלה2[[#This Row],[אמצע]],"-",טבלה2[[#This Row],[חלק ימני]])</f>
        <v>51-647-31</v>
      </c>
      <c r="AH1295">
        <f>IF(טבלה2[[#This Row],[מספר ספרות]]=7,3,2)</f>
        <v>3</v>
      </c>
      <c r="AI1295">
        <f>IF(טבלה2[[#This Row],[מספר ספרות]]=7,2,3)</f>
        <v>2</v>
      </c>
    </row>
    <row r="1296" spans="17:35" x14ac:dyDescent="0.25">
      <c r="Q1296">
        <v>7476763</v>
      </c>
      <c r="R1296">
        <v>413</v>
      </c>
      <c r="S1296" t="s">
        <v>123</v>
      </c>
      <c r="T1296" t="s">
        <v>159</v>
      </c>
      <c r="U1296" t="s">
        <v>158</v>
      </c>
      <c r="V1296">
        <v>15</v>
      </c>
      <c r="W1296">
        <v>2008</v>
      </c>
      <c r="X1296" s="1">
        <f>2025-טבלה2[[#This Row],[שנת יצור]]</f>
        <v>17</v>
      </c>
      <c r="Y1296" s="39">
        <v>45539</v>
      </c>
      <c r="Z1296" s="39">
        <v>45832</v>
      </c>
      <c r="AA1296" t="s">
        <v>133</v>
      </c>
      <c r="AB1296" t="s">
        <v>127</v>
      </c>
      <c r="AC1296" s="1">
        <f>LEN(טבלה2[[#This Row],[מספר רכב]])</f>
        <v>7</v>
      </c>
      <c r="AD1296" s="1" t="str">
        <f>RIGHT(טבלה2[[#This Row],[מספר רכב]],טבלה2[[#This Row],[ספרות בצדדים]])</f>
        <v>63</v>
      </c>
      <c r="AE1296" s="1" t="str">
        <f>MID(טבלה2[[#This Row],[מספר רכב]],טבלה2[[#This Row],[ספרות בצדדים]]+1,טבלה2[[#This Row],[ספרות באמצע]])</f>
        <v>767</v>
      </c>
      <c r="AF1296" s="1" t="str">
        <f>MID(טבלה2[[#This Row],[מספר רכב]],1,טבלה2[[#This Row],[ספרות בצדדים]])</f>
        <v>74</v>
      </c>
      <c r="AG1296" s="1" t="str">
        <f>CONCATENATE(טבלה2[[#This Row],[חלק שמאלי]],"-",טבלה2[[#This Row],[אמצע]],"-",טבלה2[[#This Row],[חלק ימני]])</f>
        <v>74-767-63</v>
      </c>
      <c r="AH1296">
        <f>IF(טבלה2[[#This Row],[מספר ספרות]]=7,3,2)</f>
        <v>3</v>
      </c>
      <c r="AI1296">
        <f>IF(טבלה2[[#This Row],[מספר ספרות]]=7,2,3)</f>
        <v>2</v>
      </c>
    </row>
    <row r="1297" spans="17:35" x14ac:dyDescent="0.25">
      <c r="Q1297">
        <v>7619157</v>
      </c>
      <c r="R1297">
        <v>588</v>
      </c>
      <c r="S1297" t="s">
        <v>111</v>
      </c>
      <c r="T1297" t="s">
        <v>112</v>
      </c>
      <c r="U1297" t="s">
        <v>121</v>
      </c>
      <c r="W1297">
        <v>2005</v>
      </c>
      <c r="X1297" s="1">
        <f>2025-טבלה2[[#This Row],[שנת יצור]]</f>
        <v>20</v>
      </c>
      <c r="Y1297" s="39">
        <v>45803</v>
      </c>
      <c r="Z1297" s="39">
        <v>45990</v>
      </c>
      <c r="AA1297" t="s">
        <v>120</v>
      </c>
      <c r="AB1297" t="s">
        <v>115</v>
      </c>
      <c r="AC1297" s="1">
        <f>LEN(טבלה2[[#This Row],[מספר רכב]])</f>
        <v>7</v>
      </c>
      <c r="AD1297" s="1" t="str">
        <f>RIGHT(טבלה2[[#This Row],[מספר רכב]],טבלה2[[#This Row],[ספרות בצדדים]])</f>
        <v>57</v>
      </c>
      <c r="AE1297" s="1" t="str">
        <f>MID(טבלה2[[#This Row],[מספר רכב]],טבלה2[[#This Row],[ספרות בצדדים]]+1,טבלה2[[#This Row],[ספרות באמצע]])</f>
        <v>191</v>
      </c>
      <c r="AF1297" s="1" t="str">
        <f>MID(טבלה2[[#This Row],[מספר רכב]],1,טבלה2[[#This Row],[ספרות בצדדים]])</f>
        <v>76</v>
      </c>
      <c r="AG1297" s="1" t="str">
        <f>CONCATENATE(טבלה2[[#This Row],[חלק שמאלי]],"-",טבלה2[[#This Row],[אמצע]],"-",טבלה2[[#This Row],[חלק ימני]])</f>
        <v>76-191-57</v>
      </c>
      <c r="AH1297">
        <f>IF(טבלה2[[#This Row],[מספר ספרות]]=7,3,2)</f>
        <v>3</v>
      </c>
      <c r="AI1297">
        <f>IF(טבלה2[[#This Row],[מספר ספרות]]=7,2,3)</f>
        <v>2</v>
      </c>
    </row>
    <row r="1298" spans="17:35" x14ac:dyDescent="0.25">
      <c r="Q1298">
        <v>2886131</v>
      </c>
      <c r="R1298">
        <v>845</v>
      </c>
      <c r="S1298" t="s">
        <v>226</v>
      </c>
      <c r="T1298" t="s">
        <v>516</v>
      </c>
      <c r="U1298" t="s">
        <v>425</v>
      </c>
      <c r="V1298">
        <v>10</v>
      </c>
      <c r="W1298">
        <v>2014</v>
      </c>
      <c r="X1298" s="1">
        <f>2025-טבלה2[[#This Row],[שנת יצור]]</f>
        <v>11</v>
      </c>
      <c r="Y1298" s="39">
        <v>45781</v>
      </c>
      <c r="Z1298" s="39">
        <v>46191</v>
      </c>
      <c r="AA1298" t="s">
        <v>876</v>
      </c>
      <c r="AB1298" t="s">
        <v>434</v>
      </c>
      <c r="AC1298" s="1">
        <f>LEN(טבלה2[[#This Row],[מספר רכב]])</f>
        <v>7</v>
      </c>
      <c r="AD1298" s="1" t="str">
        <f>RIGHT(טבלה2[[#This Row],[מספר רכב]],טבלה2[[#This Row],[ספרות בצדדים]])</f>
        <v>31</v>
      </c>
      <c r="AE1298" s="1" t="str">
        <f>MID(טבלה2[[#This Row],[מספר רכב]],טבלה2[[#This Row],[ספרות בצדדים]]+1,טבלה2[[#This Row],[ספרות באמצע]])</f>
        <v>861</v>
      </c>
      <c r="AF1298" s="1" t="str">
        <f>MID(טבלה2[[#This Row],[מספר רכב]],1,טבלה2[[#This Row],[ספרות בצדדים]])</f>
        <v>28</v>
      </c>
      <c r="AG1298" s="1" t="str">
        <f>CONCATENATE(טבלה2[[#This Row],[חלק שמאלי]],"-",טבלה2[[#This Row],[אמצע]],"-",טבלה2[[#This Row],[חלק ימני]])</f>
        <v>28-861-31</v>
      </c>
      <c r="AH1298">
        <f>IF(טבלה2[[#This Row],[מספר ספרות]]=7,3,2)</f>
        <v>3</v>
      </c>
      <c r="AI1298">
        <f>IF(טבלה2[[#This Row],[מספר ספרות]]=7,2,3)</f>
        <v>2</v>
      </c>
    </row>
    <row r="1299" spans="17:35" x14ac:dyDescent="0.25">
      <c r="Q1299">
        <v>2836260</v>
      </c>
      <c r="R1299">
        <v>650</v>
      </c>
      <c r="S1299" t="s">
        <v>436</v>
      </c>
      <c r="T1299" t="s">
        <v>691</v>
      </c>
      <c r="U1299" t="s">
        <v>692</v>
      </c>
      <c r="W1299">
        <v>2006</v>
      </c>
      <c r="X1299" s="1">
        <f>2025-טבלה2[[#This Row],[שנת יצור]]</f>
        <v>19</v>
      </c>
      <c r="Y1299" s="39">
        <v>45441</v>
      </c>
      <c r="Z1299" s="39">
        <v>45800</v>
      </c>
      <c r="AA1299" t="s">
        <v>116</v>
      </c>
      <c r="AB1299" t="s">
        <v>547</v>
      </c>
      <c r="AC1299" s="1">
        <f>LEN(טבלה2[[#This Row],[מספר רכב]])</f>
        <v>7</v>
      </c>
      <c r="AD1299" s="1" t="str">
        <f>RIGHT(טבלה2[[#This Row],[מספר רכב]],טבלה2[[#This Row],[ספרות בצדדים]])</f>
        <v>60</v>
      </c>
      <c r="AE1299" s="1" t="str">
        <f>MID(טבלה2[[#This Row],[מספר רכב]],טבלה2[[#This Row],[ספרות בצדדים]]+1,טבלה2[[#This Row],[ספרות באמצע]])</f>
        <v>362</v>
      </c>
      <c r="AF1299" s="1" t="str">
        <f>MID(טבלה2[[#This Row],[מספר רכב]],1,טבלה2[[#This Row],[ספרות בצדדים]])</f>
        <v>28</v>
      </c>
      <c r="AG1299" s="1" t="str">
        <f>CONCATENATE(טבלה2[[#This Row],[חלק שמאלי]],"-",טבלה2[[#This Row],[אמצע]],"-",טבלה2[[#This Row],[חלק ימני]])</f>
        <v>28-362-60</v>
      </c>
      <c r="AH1299">
        <f>IF(טבלה2[[#This Row],[מספר ספרות]]=7,3,2)</f>
        <v>3</v>
      </c>
      <c r="AI1299">
        <f>IF(טבלה2[[#This Row],[מספר ספרות]]=7,2,3)</f>
        <v>2</v>
      </c>
    </row>
    <row r="1300" spans="17:35" x14ac:dyDescent="0.25">
      <c r="Q1300">
        <v>7329674</v>
      </c>
      <c r="R1300">
        <v>281</v>
      </c>
      <c r="S1300" t="s">
        <v>292</v>
      </c>
      <c r="T1300" t="s">
        <v>293</v>
      </c>
      <c r="U1300" t="s">
        <v>294</v>
      </c>
      <c r="V1300">
        <v>15</v>
      </c>
      <c r="W1300">
        <v>2011</v>
      </c>
      <c r="X1300" s="1">
        <f>2025-טבלה2[[#This Row],[שנת יצור]]</f>
        <v>14</v>
      </c>
      <c r="Y1300" s="39">
        <v>45356</v>
      </c>
      <c r="Z1300" s="39">
        <v>45717</v>
      </c>
      <c r="AA1300" t="s">
        <v>118</v>
      </c>
      <c r="AB1300" t="s">
        <v>295</v>
      </c>
      <c r="AC1300" s="1">
        <f>LEN(טבלה2[[#This Row],[מספר רכב]])</f>
        <v>7</v>
      </c>
      <c r="AD1300" s="1" t="str">
        <f>RIGHT(טבלה2[[#This Row],[מספר רכב]],טבלה2[[#This Row],[ספרות בצדדים]])</f>
        <v>74</v>
      </c>
      <c r="AE1300" s="1" t="str">
        <f>MID(טבלה2[[#This Row],[מספר רכב]],טבלה2[[#This Row],[ספרות בצדדים]]+1,טבלה2[[#This Row],[ספרות באמצע]])</f>
        <v>296</v>
      </c>
      <c r="AF1300" s="1" t="str">
        <f>MID(טבלה2[[#This Row],[מספר רכב]],1,טבלה2[[#This Row],[ספרות בצדדים]])</f>
        <v>73</v>
      </c>
      <c r="AG1300" s="1" t="str">
        <f>CONCATENATE(טבלה2[[#This Row],[חלק שמאלי]],"-",טבלה2[[#This Row],[אמצע]],"-",טבלה2[[#This Row],[חלק ימני]])</f>
        <v>73-296-74</v>
      </c>
      <c r="AH1300">
        <f>IF(טבלה2[[#This Row],[מספר ספרות]]=7,3,2)</f>
        <v>3</v>
      </c>
      <c r="AI1300">
        <f>IF(טבלה2[[#This Row],[מספר ספרות]]=7,2,3)</f>
        <v>2</v>
      </c>
    </row>
    <row r="1301" spans="17:35" x14ac:dyDescent="0.25">
      <c r="Q1301">
        <v>9024229</v>
      </c>
      <c r="R1301">
        <v>588</v>
      </c>
      <c r="S1301" t="s">
        <v>111</v>
      </c>
      <c r="T1301" t="s">
        <v>142</v>
      </c>
      <c r="U1301" t="s">
        <v>136</v>
      </c>
      <c r="W1301">
        <v>2001</v>
      </c>
      <c r="X1301" s="1">
        <f>2025-טבלה2[[#This Row],[שנת יצור]]</f>
        <v>24</v>
      </c>
      <c r="Y1301" s="39">
        <v>45803</v>
      </c>
      <c r="Z1301" s="39">
        <v>45988</v>
      </c>
      <c r="AA1301" t="s">
        <v>120</v>
      </c>
      <c r="AB1301" t="s">
        <v>143</v>
      </c>
      <c r="AC1301" s="1">
        <f>LEN(טבלה2[[#This Row],[מספר רכב]])</f>
        <v>7</v>
      </c>
      <c r="AD1301" s="1" t="str">
        <f>RIGHT(טבלה2[[#This Row],[מספר רכב]],טבלה2[[#This Row],[ספרות בצדדים]])</f>
        <v>29</v>
      </c>
      <c r="AE1301" s="1" t="str">
        <f>MID(טבלה2[[#This Row],[מספר רכב]],טבלה2[[#This Row],[ספרות בצדדים]]+1,טבלה2[[#This Row],[ספרות באמצע]])</f>
        <v>242</v>
      </c>
      <c r="AF1301" s="1" t="str">
        <f>MID(טבלה2[[#This Row],[מספר רכב]],1,טבלה2[[#This Row],[ספרות בצדדים]])</f>
        <v>90</v>
      </c>
      <c r="AG1301" s="1" t="str">
        <f>CONCATENATE(טבלה2[[#This Row],[חלק שמאלי]],"-",טבלה2[[#This Row],[אמצע]],"-",טבלה2[[#This Row],[חלק ימני]])</f>
        <v>90-242-29</v>
      </c>
      <c r="AH1301">
        <f>IF(טבלה2[[#This Row],[מספר ספרות]]=7,3,2)</f>
        <v>3</v>
      </c>
      <c r="AI1301">
        <f>IF(טבלה2[[#This Row],[מספר ספרות]]=7,2,3)</f>
        <v>2</v>
      </c>
    </row>
    <row r="1302" spans="17:35" x14ac:dyDescent="0.25">
      <c r="Q1302">
        <v>3629614</v>
      </c>
      <c r="R1302">
        <v>413</v>
      </c>
      <c r="S1302" t="s">
        <v>123</v>
      </c>
      <c r="T1302" t="s">
        <v>124</v>
      </c>
      <c r="U1302" t="s">
        <v>125</v>
      </c>
      <c r="W1302">
        <v>2006</v>
      </c>
      <c r="X1302" s="1">
        <f>2025-טבלה2[[#This Row],[שנת יצור]]</f>
        <v>19</v>
      </c>
      <c r="Y1302" s="39">
        <v>45803</v>
      </c>
      <c r="Z1302" s="39">
        <v>46172</v>
      </c>
      <c r="AA1302" t="s">
        <v>133</v>
      </c>
      <c r="AB1302" t="s">
        <v>127</v>
      </c>
      <c r="AC1302" s="1">
        <f>LEN(טבלה2[[#This Row],[מספר רכב]])</f>
        <v>7</v>
      </c>
      <c r="AD1302" s="1" t="str">
        <f>RIGHT(טבלה2[[#This Row],[מספר רכב]],טבלה2[[#This Row],[ספרות בצדדים]])</f>
        <v>14</v>
      </c>
      <c r="AE1302" s="1" t="str">
        <f>MID(טבלה2[[#This Row],[מספר רכב]],טבלה2[[#This Row],[ספרות בצדדים]]+1,טבלה2[[#This Row],[ספרות באמצע]])</f>
        <v>296</v>
      </c>
      <c r="AF1302" s="1" t="str">
        <f>MID(טבלה2[[#This Row],[מספר רכב]],1,טבלה2[[#This Row],[ספרות בצדדים]])</f>
        <v>36</v>
      </c>
      <c r="AG1302" s="1" t="str">
        <f>CONCATENATE(טבלה2[[#This Row],[חלק שמאלי]],"-",טבלה2[[#This Row],[אמצע]],"-",טבלה2[[#This Row],[חלק ימני]])</f>
        <v>36-296-14</v>
      </c>
      <c r="AH1302">
        <f>IF(טבלה2[[#This Row],[מספר ספרות]]=7,3,2)</f>
        <v>3</v>
      </c>
      <c r="AI1302">
        <f>IF(טבלה2[[#This Row],[מספר ספרות]]=7,2,3)</f>
        <v>2</v>
      </c>
    </row>
    <row r="1303" spans="17:35" x14ac:dyDescent="0.25">
      <c r="Q1303">
        <v>8785759</v>
      </c>
      <c r="R1303">
        <v>588</v>
      </c>
      <c r="S1303" t="s">
        <v>111</v>
      </c>
      <c r="T1303" t="s">
        <v>112</v>
      </c>
      <c r="U1303" t="s">
        <v>113</v>
      </c>
      <c r="W1303">
        <v>2006</v>
      </c>
      <c r="X1303" s="1">
        <f>2025-טבלה2[[#This Row],[שנת יצור]]</f>
        <v>19</v>
      </c>
      <c r="Y1303" s="39">
        <v>45803</v>
      </c>
      <c r="Z1303" s="39">
        <v>46143</v>
      </c>
      <c r="AA1303" t="s">
        <v>116</v>
      </c>
      <c r="AB1303" t="s">
        <v>115</v>
      </c>
      <c r="AC1303" s="1">
        <f>LEN(טבלה2[[#This Row],[מספר רכב]])</f>
        <v>7</v>
      </c>
      <c r="AD1303" s="1" t="str">
        <f>RIGHT(טבלה2[[#This Row],[מספר רכב]],טבלה2[[#This Row],[ספרות בצדדים]])</f>
        <v>59</v>
      </c>
      <c r="AE1303" s="1" t="str">
        <f>MID(טבלה2[[#This Row],[מספר רכב]],טבלה2[[#This Row],[ספרות בצדדים]]+1,טבלה2[[#This Row],[ספרות באמצע]])</f>
        <v>857</v>
      </c>
      <c r="AF1303" s="1" t="str">
        <f>MID(טבלה2[[#This Row],[מספר רכב]],1,טבלה2[[#This Row],[ספרות בצדדים]])</f>
        <v>87</v>
      </c>
      <c r="AG1303" s="1" t="str">
        <f>CONCATENATE(טבלה2[[#This Row],[חלק שמאלי]],"-",טבלה2[[#This Row],[אמצע]],"-",טבלה2[[#This Row],[חלק ימני]])</f>
        <v>87-857-59</v>
      </c>
      <c r="AH1303">
        <f>IF(טבלה2[[#This Row],[מספר ספרות]]=7,3,2)</f>
        <v>3</v>
      </c>
      <c r="AI1303">
        <f>IF(טבלה2[[#This Row],[מספר ספרות]]=7,2,3)</f>
        <v>2</v>
      </c>
    </row>
    <row r="1304" spans="17:35" x14ac:dyDescent="0.25">
      <c r="Q1304">
        <v>7329723</v>
      </c>
      <c r="R1304">
        <v>413</v>
      </c>
      <c r="S1304" t="s">
        <v>123</v>
      </c>
      <c r="T1304" t="s">
        <v>138</v>
      </c>
      <c r="U1304" t="s">
        <v>125</v>
      </c>
      <c r="W1304">
        <v>2001</v>
      </c>
      <c r="X1304" s="1">
        <f>2025-טבלה2[[#This Row],[שנת יצור]]</f>
        <v>24</v>
      </c>
      <c r="Y1304" s="39">
        <v>45762</v>
      </c>
      <c r="Z1304" s="39">
        <v>45968</v>
      </c>
      <c r="AA1304" t="s">
        <v>116</v>
      </c>
      <c r="AB1304" t="s">
        <v>127</v>
      </c>
      <c r="AC1304" s="1">
        <f>LEN(טבלה2[[#This Row],[מספר רכב]])</f>
        <v>7</v>
      </c>
      <c r="AD1304" s="1" t="str">
        <f>RIGHT(טבלה2[[#This Row],[מספר רכב]],טבלה2[[#This Row],[ספרות בצדדים]])</f>
        <v>23</v>
      </c>
      <c r="AE1304" s="1" t="str">
        <f>MID(טבלה2[[#This Row],[מספר רכב]],טבלה2[[#This Row],[ספרות בצדדים]]+1,טבלה2[[#This Row],[ספרות באמצע]])</f>
        <v>297</v>
      </c>
      <c r="AF1304" s="1" t="str">
        <f>MID(טבלה2[[#This Row],[מספר רכב]],1,טבלה2[[#This Row],[ספרות בצדדים]])</f>
        <v>73</v>
      </c>
      <c r="AG1304" s="1" t="str">
        <f>CONCATENATE(טבלה2[[#This Row],[חלק שמאלי]],"-",טבלה2[[#This Row],[אמצע]],"-",טבלה2[[#This Row],[חלק ימני]])</f>
        <v>73-297-23</v>
      </c>
      <c r="AH1304">
        <f>IF(טבלה2[[#This Row],[מספר ספרות]]=7,3,2)</f>
        <v>3</v>
      </c>
      <c r="AI1304">
        <f>IF(טבלה2[[#This Row],[מספר ספרות]]=7,2,3)</f>
        <v>2</v>
      </c>
    </row>
    <row r="1305" spans="17:35" x14ac:dyDescent="0.25">
      <c r="Q1305">
        <v>2752631</v>
      </c>
      <c r="R1305">
        <v>845</v>
      </c>
      <c r="S1305" t="s">
        <v>226</v>
      </c>
      <c r="T1305" t="s">
        <v>516</v>
      </c>
      <c r="U1305" t="s">
        <v>517</v>
      </c>
      <c r="V1305">
        <v>14</v>
      </c>
      <c r="W1305">
        <v>2014</v>
      </c>
      <c r="X1305" s="1">
        <f>2025-טבלה2[[#This Row],[שנת יצור]]</f>
        <v>11</v>
      </c>
      <c r="Y1305" s="39">
        <v>45424</v>
      </c>
      <c r="Z1305" s="39">
        <v>45819</v>
      </c>
      <c r="AA1305" t="s">
        <v>877</v>
      </c>
      <c r="AB1305" t="s">
        <v>434</v>
      </c>
      <c r="AC1305" s="1">
        <f>LEN(טבלה2[[#This Row],[מספר רכב]])</f>
        <v>7</v>
      </c>
      <c r="AD1305" s="1" t="str">
        <f>RIGHT(טבלה2[[#This Row],[מספר רכב]],טבלה2[[#This Row],[ספרות בצדדים]])</f>
        <v>31</v>
      </c>
      <c r="AE1305" s="1" t="str">
        <f>MID(טבלה2[[#This Row],[מספר רכב]],טבלה2[[#This Row],[ספרות בצדדים]]+1,טבלה2[[#This Row],[ספרות באמצע]])</f>
        <v>526</v>
      </c>
      <c r="AF1305" s="1" t="str">
        <f>MID(טבלה2[[#This Row],[מספר רכב]],1,טבלה2[[#This Row],[ספרות בצדדים]])</f>
        <v>27</v>
      </c>
      <c r="AG1305" s="1" t="str">
        <f>CONCATENATE(טבלה2[[#This Row],[חלק שמאלי]],"-",טבלה2[[#This Row],[אמצע]],"-",טבלה2[[#This Row],[חלק ימני]])</f>
        <v>27-526-31</v>
      </c>
      <c r="AH1305">
        <f>IF(טבלה2[[#This Row],[מספר ספרות]]=7,3,2)</f>
        <v>3</v>
      </c>
      <c r="AI1305">
        <f>IF(טבלה2[[#This Row],[מספר ספרות]]=7,2,3)</f>
        <v>2</v>
      </c>
    </row>
    <row r="1306" spans="17:35" x14ac:dyDescent="0.25">
      <c r="Q1306">
        <v>1592263</v>
      </c>
      <c r="R1306">
        <v>413</v>
      </c>
      <c r="S1306" t="s">
        <v>123</v>
      </c>
      <c r="T1306" t="s">
        <v>180</v>
      </c>
      <c r="U1306" t="s">
        <v>125</v>
      </c>
      <c r="V1306">
        <v>15</v>
      </c>
      <c r="W1306">
        <v>2008</v>
      </c>
      <c r="X1306" s="1">
        <f>2025-טבלה2[[#This Row],[שנת יצור]]</f>
        <v>17</v>
      </c>
      <c r="Y1306" s="39">
        <v>45803</v>
      </c>
      <c r="Z1306" s="39">
        <v>46154</v>
      </c>
      <c r="AA1306" t="s">
        <v>133</v>
      </c>
      <c r="AB1306" t="s">
        <v>127</v>
      </c>
      <c r="AC1306" s="1">
        <f>LEN(טבלה2[[#This Row],[מספר רכב]])</f>
        <v>7</v>
      </c>
      <c r="AD1306" s="1" t="str">
        <f>RIGHT(טבלה2[[#This Row],[מספר רכב]],טבלה2[[#This Row],[ספרות בצדדים]])</f>
        <v>63</v>
      </c>
      <c r="AE1306" s="1" t="str">
        <f>MID(טבלה2[[#This Row],[מספר רכב]],טבלה2[[#This Row],[ספרות בצדדים]]+1,טבלה2[[#This Row],[ספרות באמצע]])</f>
        <v>922</v>
      </c>
      <c r="AF1306" s="1" t="str">
        <f>MID(טבלה2[[#This Row],[מספר רכב]],1,טבלה2[[#This Row],[ספרות בצדדים]])</f>
        <v>15</v>
      </c>
      <c r="AG1306" s="1" t="str">
        <f>CONCATENATE(טבלה2[[#This Row],[חלק שמאלי]],"-",טבלה2[[#This Row],[אמצע]],"-",טבלה2[[#This Row],[חלק ימני]])</f>
        <v>15-922-63</v>
      </c>
      <c r="AH1306">
        <f>IF(טבלה2[[#This Row],[מספר ספרות]]=7,3,2)</f>
        <v>3</v>
      </c>
      <c r="AI1306">
        <f>IF(טבלה2[[#This Row],[מספר ספרות]]=7,2,3)</f>
        <v>2</v>
      </c>
    </row>
    <row r="1307" spans="17:35" x14ac:dyDescent="0.25">
      <c r="Q1307">
        <v>6765656</v>
      </c>
      <c r="R1307">
        <v>588</v>
      </c>
      <c r="S1307" t="s">
        <v>111</v>
      </c>
      <c r="T1307" t="s">
        <v>135</v>
      </c>
      <c r="U1307" t="s">
        <v>136</v>
      </c>
      <c r="W1307">
        <v>2004</v>
      </c>
      <c r="X1307" s="1">
        <f>2025-טבלה2[[#This Row],[שנת יצור]]</f>
        <v>21</v>
      </c>
      <c r="Y1307" s="39">
        <v>45803</v>
      </c>
      <c r="Z1307" s="39">
        <v>45998</v>
      </c>
      <c r="AA1307" t="s">
        <v>116</v>
      </c>
      <c r="AB1307" t="s">
        <v>137</v>
      </c>
      <c r="AC1307" s="1">
        <f>LEN(טבלה2[[#This Row],[מספר רכב]])</f>
        <v>7</v>
      </c>
      <c r="AD1307" s="1" t="str">
        <f>RIGHT(טבלה2[[#This Row],[מספר רכב]],טבלה2[[#This Row],[ספרות בצדדים]])</f>
        <v>56</v>
      </c>
      <c r="AE1307" s="1" t="str">
        <f>MID(טבלה2[[#This Row],[מספר רכב]],טבלה2[[#This Row],[ספרות בצדדים]]+1,טבלה2[[#This Row],[ספרות באמצע]])</f>
        <v>656</v>
      </c>
      <c r="AF1307" s="1" t="str">
        <f>MID(טבלה2[[#This Row],[מספר רכב]],1,טבלה2[[#This Row],[ספרות בצדדים]])</f>
        <v>67</v>
      </c>
      <c r="AG1307" s="1" t="str">
        <f>CONCATENATE(טבלה2[[#This Row],[חלק שמאלי]],"-",טבלה2[[#This Row],[אמצע]],"-",טבלה2[[#This Row],[חלק ימני]])</f>
        <v>67-656-56</v>
      </c>
      <c r="AH1307">
        <f>IF(טבלה2[[#This Row],[מספר ספרות]]=7,3,2)</f>
        <v>3</v>
      </c>
      <c r="AI1307">
        <f>IF(טבלה2[[#This Row],[מספר ספרות]]=7,2,3)</f>
        <v>2</v>
      </c>
    </row>
    <row r="1308" spans="17:35" x14ac:dyDescent="0.25">
      <c r="Q1308">
        <v>2492561</v>
      </c>
      <c r="R1308">
        <v>413</v>
      </c>
      <c r="S1308" t="s">
        <v>123</v>
      </c>
      <c r="T1308" t="s">
        <v>124</v>
      </c>
      <c r="U1308" t="s">
        <v>125</v>
      </c>
      <c r="W1308">
        <v>2007</v>
      </c>
      <c r="X1308" s="1">
        <f>2025-טבלה2[[#This Row],[שנת יצור]]</f>
        <v>18</v>
      </c>
      <c r="Y1308" s="39">
        <v>45803</v>
      </c>
      <c r="Z1308" s="39">
        <v>46170</v>
      </c>
      <c r="AA1308" t="s">
        <v>133</v>
      </c>
      <c r="AB1308" t="s">
        <v>127</v>
      </c>
      <c r="AC1308" s="1">
        <f>LEN(טבלה2[[#This Row],[מספר רכב]])</f>
        <v>7</v>
      </c>
      <c r="AD1308" s="1" t="str">
        <f>RIGHT(טבלה2[[#This Row],[מספר רכב]],טבלה2[[#This Row],[ספרות בצדדים]])</f>
        <v>61</v>
      </c>
      <c r="AE1308" s="1" t="str">
        <f>MID(טבלה2[[#This Row],[מספר רכב]],טבלה2[[#This Row],[ספרות בצדדים]]+1,טבלה2[[#This Row],[ספרות באמצע]])</f>
        <v>925</v>
      </c>
      <c r="AF1308" s="1" t="str">
        <f>MID(טבלה2[[#This Row],[מספר רכב]],1,טבלה2[[#This Row],[ספרות בצדדים]])</f>
        <v>24</v>
      </c>
      <c r="AG1308" s="1" t="str">
        <f>CONCATENATE(טבלה2[[#This Row],[חלק שמאלי]],"-",טבלה2[[#This Row],[אמצע]],"-",טבלה2[[#This Row],[חלק ימני]])</f>
        <v>24-925-61</v>
      </c>
      <c r="AH1308">
        <f>IF(טבלה2[[#This Row],[מספר ספרות]]=7,3,2)</f>
        <v>3</v>
      </c>
      <c r="AI1308">
        <f>IF(טבלה2[[#This Row],[מספר ספרות]]=7,2,3)</f>
        <v>2</v>
      </c>
    </row>
    <row r="1309" spans="17:35" x14ac:dyDescent="0.25">
      <c r="Q1309">
        <v>3863714</v>
      </c>
      <c r="R1309">
        <v>413</v>
      </c>
      <c r="S1309" t="s">
        <v>123</v>
      </c>
      <c r="T1309" t="s">
        <v>124</v>
      </c>
      <c r="U1309" t="s">
        <v>125</v>
      </c>
      <c r="W1309">
        <v>2006</v>
      </c>
      <c r="X1309" s="1">
        <f>2025-טבלה2[[#This Row],[שנת יצור]]</f>
        <v>19</v>
      </c>
      <c r="Y1309" s="39">
        <v>45464</v>
      </c>
      <c r="Z1309" s="39">
        <v>45833</v>
      </c>
      <c r="AA1309" t="s">
        <v>126</v>
      </c>
      <c r="AB1309" t="s">
        <v>127</v>
      </c>
      <c r="AC1309" s="1">
        <f>LEN(טבלה2[[#This Row],[מספר רכב]])</f>
        <v>7</v>
      </c>
      <c r="AD1309" s="1" t="str">
        <f>RIGHT(טבלה2[[#This Row],[מספר רכב]],טבלה2[[#This Row],[ספרות בצדדים]])</f>
        <v>14</v>
      </c>
      <c r="AE1309" s="1" t="str">
        <f>MID(טבלה2[[#This Row],[מספר רכב]],טבלה2[[#This Row],[ספרות בצדדים]]+1,טבלה2[[#This Row],[ספרות באמצע]])</f>
        <v>637</v>
      </c>
      <c r="AF1309" s="1" t="str">
        <f>MID(טבלה2[[#This Row],[מספר רכב]],1,טבלה2[[#This Row],[ספרות בצדדים]])</f>
        <v>38</v>
      </c>
      <c r="AG1309" s="1" t="str">
        <f>CONCATENATE(טבלה2[[#This Row],[חלק שמאלי]],"-",טבלה2[[#This Row],[אמצע]],"-",טבלה2[[#This Row],[חלק ימני]])</f>
        <v>38-637-14</v>
      </c>
      <c r="AH1309">
        <f>IF(טבלה2[[#This Row],[מספר ספרות]]=7,3,2)</f>
        <v>3</v>
      </c>
      <c r="AI1309">
        <f>IF(טבלה2[[#This Row],[מספר ספרות]]=7,2,3)</f>
        <v>2</v>
      </c>
    </row>
    <row r="1310" spans="17:35" x14ac:dyDescent="0.25">
      <c r="Q1310">
        <v>8728859</v>
      </c>
      <c r="R1310">
        <v>588</v>
      </c>
      <c r="S1310" t="s">
        <v>111</v>
      </c>
      <c r="T1310" t="s">
        <v>112</v>
      </c>
      <c r="U1310" t="s">
        <v>113</v>
      </c>
      <c r="W1310">
        <v>2006</v>
      </c>
      <c r="X1310" s="1">
        <f>2025-טבלה2[[#This Row],[שנת יצור]]</f>
        <v>19</v>
      </c>
      <c r="Y1310" s="39">
        <v>45803</v>
      </c>
      <c r="Z1310" s="39">
        <v>46145</v>
      </c>
      <c r="AA1310" t="s">
        <v>116</v>
      </c>
      <c r="AB1310" t="s">
        <v>115</v>
      </c>
      <c r="AC1310" s="1">
        <f>LEN(טבלה2[[#This Row],[מספר רכב]])</f>
        <v>7</v>
      </c>
      <c r="AD1310" s="1" t="str">
        <f>RIGHT(טבלה2[[#This Row],[מספר רכב]],טבלה2[[#This Row],[ספרות בצדדים]])</f>
        <v>59</v>
      </c>
      <c r="AE1310" s="1" t="str">
        <f>MID(טבלה2[[#This Row],[מספר רכב]],טבלה2[[#This Row],[ספרות בצדדים]]+1,טבלה2[[#This Row],[ספרות באמצע]])</f>
        <v>288</v>
      </c>
      <c r="AF1310" s="1" t="str">
        <f>MID(טבלה2[[#This Row],[מספר רכב]],1,טבלה2[[#This Row],[ספרות בצדדים]])</f>
        <v>87</v>
      </c>
      <c r="AG1310" s="1" t="str">
        <f>CONCATENATE(טבלה2[[#This Row],[חלק שמאלי]],"-",טבלה2[[#This Row],[אמצע]],"-",טבלה2[[#This Row],[חלק ימני]])</f>
        <v>87-288-59</v>
      </c>
      <c r="AH1310">
        <f>IF(טבלה2[[#This Row],[מספר ספרות]]=7,3,2)</f>
        <v>3</v>
      </c>
      <c r="AI1310">
        <f>IF(טבלה2[[#This Row],[מספר ספרות]]=7,2,3)</f>
        <v>2</v>
      </c>
    </row>
    <row r="1311" spans="17:35" x14ac:dyDescent="0.25">
      <c r="Q1311">
        <v>1612461</v>
      </c>
      <c r="R1311">
        <v>588</v>
      </c>
      <c r="S1311" t="s">
        <v>111</v>
      </c>
      <c r="T1311" t="s">
        <v>112</v>
      </c>
      <c r="U1311" t="s">
        <v>113</v>
      </c>
      <c r="W1311">
        <v>2007</v>
      </c>
      <c r="X1311" s="1">
        <f>2025-טבלה2[[#This Row],[שנת יצור]]</f>
        <v>18</v>
      </c>
      <c r="Y1311" s="39">
        <v>45803</v>
      </c>
      <c r="Z1311" s="39">
        <v>46150</v>
      </c>
      <c r="AA1311" t="s">
        <v>120</v>
      </c>
      <c r="AB1311" t="s">
        <v>117</v>
      </c>
      <c r="AC1311" s="1">
        <f>LEN(טבלה2[[#This Row],[מספר רכב]])</f>
        <v>7</v>
      </c>
      <c r="AD1311" s="1" t="str">
        <f>RIGHT(טבלה2[[#This Row],[מספר רכב]],טבלה2[[#This Row],[ספרות בצדדים]])</f>
        <v>61</v>
      </c>
      <c r="AE1311" s="1" t="str">
        <f>MID(טבלה2[[#This Row],[מספר רכב]],טבלה2[[#This Row],[ספרות בצדדים]]+1,טבלה2[[#This Row],[ספרות באמצע]])</f>
        <v>124</v>
      </c>
      <c r="AF1311" s="1" t="str">
        <f>MID(טבלה2[[#This Row],[מספר רכב]],1,טבלה2[[#This Row],[ספרות בצדדים]])</f>
        <v>16</v>
      </c>
      <c r="AG1311" s="1" t="str">
        <f>CONCATENATE(טבלה2[[#This Row],[חלק שמאלי]],"-",טבלה2[[#This Row],[אמצע]],"-",טבלה2[[#This Row],[חלק ימני]])</f>
        <v>16-124-61</v>
      </c>
      <c r="AH1311">
        <f>IF(טבלה2[[#This Row],[מספר ספרות]]=7,3,2)</f>
        <v>3</v>
      </c>
      <c r="AI1311">
        <f>IF(טבלה2[[#This Row],[מספר ספרות]]=7,2,3)</f>
        <v>2</v>
      </c>
    </row>
    <row r="1312" spans="17:35" x14ac:dyDescent="0.25">
      <c r="Q1312">
        <v>1858161</v>
      </c>
      <c r="R1312">
        <v>734</v>
      </c>
      <c r="S1312" t="s">
        <v>139</v>
      </c>
      <c r="T1312" t="s">
        <v>207</v>
      </c>
      <c r="U1312" t="s">
        <v>208</v>
      </c>
      <c r="W1312">
        <v>2007</v>
      </c>
      <c r="X1312" s="1">
        <f>2025-טבלה2[[#This Row],[שנת יצור]]</f>
        <v>18</v>
      </c>
      <c r="Y1312" s="39">
        <v>45803</v>
      </c>
      <c r="Z1312" s="39">
        <v>46169</v>
      </c>
      <c r="AA1312" t="s">
        <v>116</v>
      </c>
      <c r="AB1312" t="s">
        <v>141</v>
      </c>
      <c r="AC1312" s="1">
        <f>LEN(טבלה2[[#This Row],[מספר רכב]])</f>
        <v>7</v>
      </c>
      <c r="AD1312" s="1" t="str">
        <f>RIGHT(טבלה2[[#This Row],[מספר רכב]],טבלה2[[#This Row],[ספרות בצדדים]])</f>
        <v>61</v>
      </c>
      <c r="AE1312" s="1" t="str">
        <f>MID(טבלה2[[#This Row],[מספר רכב]],טבלה2[[#This Row],[ספרות בצדדים]]+1,טבלה2[[#This Row],[ספרות באמצע]])</f>
        <v>581</v>
      </c>
      <c r="AF1312" s="1" t="str">
        <f>MID(טבלה2[[#This Row],[מספר רכב]],1,טבלה2[[#This Row],[ספרות בצדדים]])</f>
        <v>18</v>
      </c>
      <c r="AG1312" s="1" t="str">
        <f>CONCATENATE(טבלה2[[#This Row],[חלק שמאלי]],"-",טבלה2[[#This Row],[אמצע]],"-",טבלה2[[#This Row],[חלק ימני]])</f>
        <v>18-581-61</v>
      </c>
      <c r="AH1312">
        <f>IF(טבלה2[[#This Row],[מספר ספרות]]=7,3,2)</f>
        <v>3</v>
      </c>
      <c r="AI1312">
        <f>IF(טבלה2[[#This Row],[מספר ספרות]]=7,2,3)</f>
        <v>2</v>
      </c>
    </row>
    <row r="1313" spans="17:35" x14ac:dyDescent="0.25">
      <c r="Q1313">
        <v>8109011</v>
      </c>
      <c r="R1313">
        <v>588</v>
      </c>
      <c r="S1313" t="s">
        <v>111</v>
      </c>
      <c r="T1313" t="s">
        <v>878</v>
      </c>
      <c r="U1313" t="s">
        <v>121</v>
      </c>
      <c r="V1313">
        <v>14</v>
      </c>
      <c r="W1313">
        <v>2014</v>
      </c>
      <c r="X1313" s="1">
        <f>2025-טבלה2[[#This Row],[שנת יצור]]</f>
        <v>11</v>
      </c>
      <c r="Y1313" s="39">
        <v>45484</v>
      </c>
      <c r="Z1313" s="39">
        <v>45819</v>
      </c>
      <c r="AA1313" t="s">
        <v>118</v>
      </c>
      <c r="AB1313" t="s">
        <v>117</v>
      </c>
      <c r="AC1313" s="1">
        <f>LEN(טבלה2[[#This Row],[מספר רכב]])</f>
        <v>7</v>
      </c>
      <c r="AD1313" s="1" t="str">
        <f>RIGHT(טבלה2[[#This Row],[מספר רכב]],טבלה2[[#This Row],[ספרות בצדדים]])</f>
        <v>11</v>
      </c>
      <c r="AE1313" s="1" t="str">
        <f>MID(טבלה2[[#This Row],[מספר רכב]],טבלה2[[#This Row],[ספרות בצדדים]]+1,טבלה2[[#This Row],[ספרות באמצע]])</f>
        <v>090</v>
      </c>
      <c r="AF1313" s="1" t="str">
        <f>MID(טבלה2[[#This Row],[מספר רכב]],1,טבלה2[[#This Row],[ספרות בצדדים]])</f>
        <v>81</v>
      </c>
      <c r="AG1313" s="1" t="str">
        <f>CONCATENATE(טבלה2[[#This Row],[חלק שמאלי]],"-",טבלה2[[#This Row],[אמצע]],"-",טבלה2[[#This Row],[חלק ימני]])</f>
        <v>81-090-11</v>
      </c>
      <c r="AH1313">
        <f>IF(טבלה2[[#This Row],[מספר ספרות]]=7,3,2)</f>
        <v>3</v>
      </c>
      <c r="AI1313">
        <f>IF(טבלה2[[#This Row],[מספר ספרות]]=7,2,3)</f>
        <v>2</v>
      </c>
    </row>
    <row r="1314" spans="17:35" x14ac:dyDescent="0.25">
      <c r="Q1314">
        <v>3597114</v>
      </c>
      <c r="R1314">
        <v>413</v>
      </c>
      <c r="S1314" t="s">
        <v>123</v>
      </c>
      <c r="T1314" t="s">
        <v>124</v>
      </c>
      <c r="U1314" t="s">
        <v>125</v>
      </c>
      <c r="W1314">
        <v>2006</v>
      </c>
      <c r="X1314" s="1">
        <f>2025-טבלה2[[#This Row],[שנת יצור]]</f>
        <v>19</v>
      </c>
      <c r="Y1314" s="39">
        <v>45803</v>
      </c>
      <c r="Z1314" s="39">
        <v>46170</v>
      </c>
      <c r="AA1314" t="s">
        <v>119</v>
      </c>
      <c r="AB1314" t="s">
        <v>127</v>
      </c>
      <c r="AC1314" s="1">
        <f>LEN(טבלה2[[#This Row],[מספר רכב]])</f>
        <v>7</v>
      </c>
      <c r="AD1314" s="1" t="str">
        <f>RIGHT(טבלה2[[#This Row],[מספר רכב]],טבלה2[[#This Row],[ספרות בצדדים]])</f>
        <v>14</v>
      </c>
      <c r="AE1314" s="1" t="str">
        <f>MID(טבלה2[[#This Row],[מספר רכב]],טבלה2[[#This Row],[ספרות בצדדים]]+1,טבלה2[[#This Row],[ספרות באמצע]])</f>
        <v>971</v>
      </c>
      <c r="AF1314" s="1" t="str">
        <f>MID(טבלה2[[#This Row],[מספר רכב]],1,טבלה2[[#This Row],[ספרות בצדדים]])</f>
        <v>35</v>
      </c>
      <c r="AG1314" s="1" t="str">
        <f>CONCATENATE(טבלה2[[#This Row],[חלק שמאלי]],"-",טבלה2[[#This Row],[אמצע]],"-",טבלה2[[#This Row],[חלק ימני]])</f>
        <v>35-971-14</v>
      </c>
      <c r="AH1314">
        <f>IF(טבלה2[[#This Row],[מספר ספרות]]=7,3,2)</f>
        <v>3</v>
      </c>
      <c r="AI1314">
        <f>IF(טבלה2[[#This Row],[מספר ספרות]]=7,2,3)</f>
        <v>2</v>
      </c>
    </row>
    <row r="1315" spans="17:35" x14ac:dyDescent="0.25">
      <c r="Q1315">
        <v>1559163</v>
      </c>
      <c r="R1315">
        <v>413</v>
      </c>
      <c r="S1315" t="s">
        <v>123</v>
      </c>
      <c r="T1315" t="s">
        <v>180</v>
      </c>
      <c r="U1315" t="s">
        <v>125</v>
      </c>
      <c r="V1315">
        <v>15</v>
      </c>
      <c r="W1315">
        <v>2008</v>
      </c>
      <c r="X1315" s="1">
        <f>2025-טבלה2[[#This Row],[שנת יצור]]</f>
        <v>17</v>
      </c>
      <c r="Y1315" s="39">
        <v>45803</v>
      </c>
      <c r="Z1315" s="39">
        <v>46150</v>
      </c>
      <c r="AA1315" t="s">
        <v>133</v>
      </c>
      <c r="AB1315" t="s">
        <v>127</v>
      </c>
      <c r="AC1315" s="1">
        <f>LEN(טבלה2[[#This Row],[מספר רכב]])</f>
        <v>7</v>
      </c>
      <c r="AD1315" s="1" t="str">
        <f>RIGHT(טבלה2[[#This Row],[מספר רכב]],טבלה2[[#This Row],[ספרות בצדדים]])</f>
        <v>63</v>
      </c>
      <c r="AE1315" s="1" t="str">
        <f>MID(טבלה2[[#This Row],[מספר רכב]],טבלה2[[#This Row],[ספרות בצדדים]]+1,טבלה2[[#This Row],[ספרות באמצע]])</f>
        <v>591</v>
      </c>
      <c r="AF1315" s="1" t="str">
        <f>MID(טבלה2[[#This Row],[מספר רכב]],1,טבלה2[[#This Row],[ספרות בצדדים]])</f>
        <v>15</v>
      </c>
      <c r="AG1315" s="1" t="str">
        <f>CONCATENATE(טבלה2[[#This Row],[חלק שמאלי]],"-",טבלה2[[#This Row],[אמצע]],"-",טבלה2[[#This Row],[חלק ימני]])</f>
        <v>15-591-63</v>
      </c>
      <c r="AH1315">
        <f>IF(טבלה2[[#This Row],[מספר ספרות]]=7,3,2)</f>
        <v>3</v>
      </c>
      <c r="AI1315">
        <f>IF(טבלה2[[#This Row],[מספר ספרות]]=7,2,3)</f>
        <v>2</v>
      </c>
    </row>
    <row r="1316" spans="17:35" x14ac:dyDescent="0.25">
      <c r="Q1316">
        <v>9258456</v>
      </c>
      <c r="R1316">
        <v>839</v>
      </c>
      <c r="S1316" t="s">
        <v>244</v>
      </c>
      <c r="T1316" t="s">
        <v>245</v>
      </c>
      <c r="U1316" t="s">
        <v>125</v>
      </c>
      <c r="W1316">
        <v>2004</v>
      </c>
      <c r="X1316" s="1">
        <f>2025-טבלה2[[#This Row],[שנת יצור]]</f>
        <v>21</v>
      </c>
      <c r="Y1316" s="39">
        <v>45803</v>
      </c>
      <c r="Z1316" s="39">
        <v>46020</v>
      </c>
      <c r="AA1316" t="s">
        <v>133</v>
      </c>
      <c r="AB1316" t="s">
        <v>127</v>
      </c>
      <c r="AC1316" s="1">
        <f>LEN(טבלה2[[#This Row],[מספר רכב]])</f>
        <v>7</v>
      </c>
      <c r="AD1316" s="1" t="str">
        <f>RIGHT(טבלה2[[#This Row],[מספר רכב]],טבלה2[[#This Row],[ספרות בצדדים]])</f>
        <v>56</v>
      </c>
      <c r="AE1316" s="1" t="str">
        <f>MID(טבלה2[[#This Row],[מספר רכב]],טבלה2[[#This Row],[ספרות בצדדים]]+1,טבלה2[[#This Row],[ספרות באמצע]])</f>
        <v>584</v>
      </c>
      <c r="AF1316" s="1" t="str">
        <f>MID(טבלה2[[#This Row],[מספר רכב]],1,טבלה2[[#This Row],[ספרות בצדדים]])</f>
        <v>92</v>
      </c>
      <c r="AG1316" s="1" t="str">
        <f>CONCATENATE(טבלה2[[#This Row],[חלק שמאלי]],"-",טבלה2[[#This Row],[אמצע]],"-",טבלה2[[#This Row],[חלק ימני]])</f>
        <v>92-584-56</v>
      </c>
      <c r="AH1316">
        <f>IF(טבלה2[[#This Row],[מספר ספרות]]=7,3,2)</f>
        <v>3</v>
      </c>
      <c r="AI1316">
        <f>IF(טבלה2[[#This Row],[מספר ספרות]]=7,2,3)</f>
        <v>2</v>
      </c>
    </row>
    <row r="1317" spans="17:35" x14ac:dyDescent="0.25">
      <c r="Q1317">
        <v>9854751</v>
      </c>
      <c r="R1317">
        <v>734</v>
      </c>
      <c r="S1317" t="s">
        <v>139</v>
      </c>
      <c r="T1317" t="s">
        <v>140</v>
      </c>
      <c r="U1317" t="s">
        <v>136</v>
      </c>
      <c r="W1317">
        <v>2003</v>
      </c>
      <c r="X1317" s="1">
        <f>2025-טבלה2[[#This Row],[שנת יצור]]</f>
        <v>22</v>
      </c>
      <c r="Y1317" s="39">
        <v>45803</v>
      </c>
      <c r="Z1317" s="39">
        <v>45885</v>
      </c>
      <c r="AA1317" t="s">
        <v>116</v>
      </c>
      <c r="AB1317" t="s">
        <v>141</v>
      </c>
      <c r="AC1317" s="1">
        <f>LEN(טבלה2[[#This Row],[מספר רכב]])</f>
        <v>7</v>
      </c>
      <c r="AD1317" s="1" t="str">
        <f>RIGHT(טבלה2[[#This Row],[מספר רכב]],טבלה2[[#This Row],[ספרות בצדדים]])</f>
        <v>51</v>
      </c>
      <c r="AE1317" s="1" t="str">
        <f>MID(טבלה2[[#This Row],[מספר רכב]],טבלה2[[#This Row],[ספרות בצדדים]]+1,טבלה2[[#This Row],[ספרות באמצע]])</f>
        <v>547</v>
      </c>
      <c r="AF1317" s="1" t="str">
        <f>MID(טבלה2[[#This Row],[מספר רכב]],1,טבלה2[[#This Row],[ספרות בצדדים]])</f>
        <v>98</v>
      </c>
      <c r="AG1317" s="1" t="str">
        <f>CONCATENATE(טבלה2[[#This Row],[חלק שמאלי]],"-",טבלה2[[#This Row],[אמצע]],"-",טבלה2[[#This Row],[חלק ימני]])</f>
        <v>98-547-51</v>
      </c>
      <c r="AH1317">
        <f>IF(טבלה2[[#This Row],[מספר ספרות]]=7,3,2)</f>
        <v>3</v>
      </c>
      <c r="AI1317">
        <f>IF(טבלה2[[#This Row],[מספר ספרות]]=7,2,3)</f>
        <v>2</v>
      </c>
    </row>
    <row r="1318" spans="17:35" x14ac:dyDescent="0.25">
      <c r="Q1318">
        <v>4603161</v>
      </c>
      <c r="R1318">
        <v>734</v>
      </c>
      <c r="S1318" t="s">
        <v>139</v>
      </c>
      <c r="T1318" t="s">
        <v>207</v>
      </c>
      <c r="U1318" t="s">
        <v>208</v>
      </c>
      <c r="W1318">
        <v>2007</v>
      </c>
      <c r="X1318" s="1">
        <f>2025-טבלה2[[#This Row],[שנת יצור]]</f>
        <v>18</v>
      </c>
      <c r="Y1318" s="39">
        <v>45703</v>
      </c>
      <c r="Z1318" s="39">
        <v>45891</v>
      </c>
      <c r="AA1318" t="s">
        <v>218</v>
      </c>
      <c r="AB1318" t="s">
        <v>141</v>
      </c>
      <c r="AC1318" s="1">
        <f>LEN(טבלה2[[#This Row],[מספר רכב]])</f>
        <v>7</v>
      </c>
      <c r="AD1318" s="1" t="str">
        <f>RIGHT(טבלה2[[#This Row],[מספר רכב]],טבלה2[[#This Row],[ספרות בצדדים]])</f>
        <v>61</v>
      </c>
      <c r="AE1318" s="1" t="str">
        <f>MID(טבלה2[[#This Row],[מספר רכב]],טבלה2[[#This Row],[ספרות בצדדים]]+1,טבלה2[[#This Row],[ספרות באמצע]])</f>
        <v>031</v>
      </c>
      <c r="AF1318" s="1" t="str">
        <f>MID(טבלה2[[#This Row],[מספר רכב]],1,טבלה2[[#This Row],[ספרות בצדדים]])</f>
        <v>46</v>
      </c>
      <c r="AG1318" s="1" t="str">
        <f>CONCATENATE(טבלה2[[#This Row],[חלק שמאלי]],"-",טבלה2[[#This Row],[אמצע]],"-",טבלה2[[#This Row],[חלק ימני]])</f>
        <v>46-031-61</v>
      </c>
      <c r="AH1318">
        <f>IF(טבלה2[[#This Row],[מספר ספרות]]=7,3,2)</f>
        <v>3</v>
      </c>
      <c r="AI1318">
        <f>IF(טבלה2[[#This Row],[מספר ספרות]]=7,2,3)</f>
        <v>2</v>
      </c>
    </row>
    <row r="1319" spans="17:35" x14ac:dyDescent="0.25">
      <c r="Q1319">
        <v>9163062</v>
      </c>
      <c r="R1319">
        <v>724</v>
      </c>
      <c r="S1319" t="s">
        <v>203</v>
      </c>
      <c r="T1319" t="s">
        <v>602</v>
      </c>
      <c r="U1319" t="s">
        <v>177</v>
      </c>
      <c r="W1319">
        <v>2008</v>
      </c>
      <c r="X1319" s="1">
        <f>2025-טבלה2[[#This Row],[שנת יצור]]</f>
        <v>17</v>
      </c>
      <c r="Y1319" s="39">
        <v>45125</v>
      </c>
      <c r="Z1319" s="39">
        <v>45487</v>
      </c>
      <c r="AA1319" t="s">
        <v>190</v>
      </c>
      <c r="AB1319" t="s">
        <v>206</v>
      </c>
      <c r="AC1319" s="1">
        <f>LEN(טבלה2[[#This Row],[מספר רכב]])</f>
        <v>7</v>
      </c>
      <c r="AD1319" s="1" t="str">
        <f>RIGHT(טבלה2[[#This Row],[מספר רכב]],טבלה2[[#This Row],[ספרות בצדדים]])</f>
        <v>62</v>
      </c>
      <c r="AE1319" s="1" t="str">
        <f>MID(טבלה2[[#This Row],[מספר רכב]],טבלה2[[#This Row],[ספרות בצדדים]]+1,טבלה2[[#This Row],[ספרות באמצע]])</f>
        <v>630</v>
      </c>
      <c r="AF1319" s="1" t="str">
        <f>MID(טבלה2[[#This Row],[מספר רכב]],1,טבלה2[[#This Row],[ספרות בצדדים]])</f>
        <v>91</v>
      </c>
      <c r="AG1319" s="1" t="str">
        <f>CONCATENATE(טבלה2[[#This Row],[חלק שמאלי]],"-",טבלה2[[#This Row],[אמצע]],"-",טבלה2[[#This Row],[חלק ימני]])</f>
        <v>91-630-62</v>
      </c>
      <c r="AH1319">
        <f>IF(טבלה2[[#This Row],[מספר ספרות]]=7,3,2)</f>
        <v>3</v>
      </c>
      <c r="AI1319">
        <f>IF(טבלה2[[#This Row],[מספר ספרות]]=7,2,3)</f>
        <v>2</v>
      </c>
    </row>
    <row r="1320" spans="17:35" x14ac:dyDescent="0.25">
      <c r="Q1320">
        <v>2370161</v>
      </c>
      <c r="R1320">
        <v>413</v>
      </c>
      <c r="S1320" t="s">
        <v>123</v>
      </c>
      <c r="T1320" t="s">
        <v>124</v>
      </c>
      <c r="U1320" t="s">
        <v>125</v>
      </c>
      <c r="W1320">
        <v>2007</v>
      </c>
      <c r="X1320" s="1">
        <f>2025-טבלה2[[#This Row],[שנת יצור]]</f>
        <v>18</v>
      </c>
      <c r="Y1320" s="39">
        <v>45803</v>
      </c>
      <c r="Z1320" s="39">
        <v>46159</v>
      </c>
      <c r="AA1320" t="s">
        <v>133</v>
      </c>
      <c r="AB1320" t="s">
        <v>127</v>
      </c>
      <c r="AC1320" s="1">
        <f>LEN(טבלה2[[#This Row],[מספר רכב]])</f>
        <v>7</v>
      </c>
      <c r="AD1320" s="1" t="str">
        <f>RIGHT(טבלה2[[#This Row],[מספר רכב]],טבלה2[[#This Row],[ספרות בצדדים]])</f>
        <v>61</v>
      </c>
      <c r="AE1320" s="1" t="str">
        <f>MID(טבלה2[[#This Row],[מספר רכב]],טבלה2[[#This Row],[ספרות בצדדים]]+1,טבלה2[[#This Row],[ספרות באמצע]])</f>
        <v>701</v>
      </c>
      <c r="AF1320" s="1" t="str">
        <f>MID(טבלה2[[#This Row],[מספר רכב]],1,טבלה2[[#This Row],[ספרות בצדדים]])</f>
        <v>23</v>
      </c>
      <c r="AG1320" s="1" t="str">
        <f>CONCATENATE(טבלה2[[#This Row],[חלק שמאלי]],"-",טבלה2[[#This Row],[אמצע]],"-",טבלה2[[#This Row],[חלק ימני]])</f>
        <v>23-701-61</v>
      </c>
      <c r="AH1320">
        <f>IF(טבלה2[[#This Row],[מספר ספרות]]=7,3,2)</f>
        <v>3</v>
      </c>
      <c r="AI1320">
        <f>IF(טבלה2[[#This Row],[מספר ספרות]]=7,2,3)</f>
        <v>2</v>
      </c>
    </row>
    <row r="1321" spans="17:35" x14ac:dyDescent="0.25">
      <c r="Q1321">
        <v>4013378</v>
      </c>
      <c r="R1321">
        <v>312</v>
      </c>
      <c r="S1321" t="s">
        <v>153</v>
      </c>
      <c r="T1321" t="s">
        <v>879</v>
      </c>
      <c r="U1321" t="s">
        <v>121</v>
      </c>
      <c r="V1321">
        <v>7</v>
      </c>
      <c r="W1321">
        <v>2012</v>
      </c>
      <c r="X1321" s="1">
        <f>2025-טבלה2[[#This Row],[שנת יצור]]</f>
        <v>13</v>
      </c>
      <c r="Y1321" s="39">
        <v>45483</v>
      </c>
      <c r="Z1321" s="39">
        <v>45847</v>
      </c>
      <c r="AA1321" t="s">
        <v>119</v>
      </c>
      <c r="AB1321" t="s">
        <v>880</v>
      </c>
      <c r="AC1321" s="1">
        <f>LEN(טבלה2[[#This Row],[מספר רכב]])</f>
        <v>7</v>
      </c>
      <c r="AD1321" s="1" t="str">
        <f>RIGHT(טבלה2[[#This Row],[מספר רכב]],טבלה2[[#This Row],[ספרות בצדדים]])</f>
        <v>78</v>
      </c>
      <c r="AE1321" s="1" t="str">
        <f>MID(טבלה2[[#This Row],[מספר רכב]],טבלה2[[#This Row],[ספרות בצדדים]]+1,טבלה2[[#This Row],[ספרות באמצע]])</f>
        <v>133</v>
      </c>
      <c r="AF1321" s="1" t="str">
        <f>MID(טבלה2[[#This Row],[מספר רכב]],1,טבלה2[[#This Row],[ספרות בצדדים]])</f>
        <v>40</v>
      </c>
      <c r="AG1321" s="1" t="str">
        <f>CONCATENATE(טבלה2[[#This Row],[חלק שמאלי]],"-",טבלה2[[#This Row],[אמצע]],"-",טבלה2[[#This Row],[חלק ימני]])</f>
        <v>40-133-78</v>
      </c>
      <c r="AH1321">
        <f>IF(טבלה2[[#This Row],[מספר ספרות]]=7,3,2)</f>
        <v>3</v>
      </c>
      <c r="AI1321">
        <f>IF(טבלה2[[#This Row],[מספר ספרות]]=7,2,3)</f>
        <v>2</v>
      </c>
    </row>
    <row r="1322" spans="17:35" x14ac:dyDescent="0.25">
      <c r="Q1322">
        <v>6414310</v>
      </c>
      <c r="R1322">
        <v>413</v>
      </c>
      <c r="S1322" t="s">
        <v>123</v>
      </c>
      <c r="T1322" t="s">
        <v>138</v>
      </c>
      <c r="U1322" t="s">
        <v>125</v>
      </c>
      <c r="W1322">
        <v>2001</v>
      </c>
      <c r="X1322" s="1">
        <f>2025-טבלה2[[#This Row],[שנת יצור]]</f>
        <v>24</v>
      </c>
      <c r="Y1322" s="39">
        <v>45369</v>
      </c>
      <c r="Z1322" s="39">
        <v>45567</v>
      </c>
      <c r="AA1322" t="s">
        <v>116</v>
      </c>
      <c r="AB1322" t="s">
        <v>127</v>
      </c>
      <c r="AC1322" s="1">
        <f>LEN(טבלה2[[#This Row],[מספר רכב]])</f>
        <v>7</v>
      </c>
      <c r="AD1322" s="1" t="str">
        <f>RIGHT(טבלה2[[#This Row],[מספר רכב]],טבלה2[[#This Row],[ספרות בצדדים]])</f>
        <v>10</v>
      </c>
      <c r="AE1322" s="1" t="str">
        <f>MID(טבלה2[[#This Row],[מספר רכב]],טבלה2[[#This Row],[ספרות בצדדים]]+1,טבלה2[[#This Row],[ספרות באמצע]])</f>
        <v>143</v>
      </c>
      <c r="AF1322" s="1" t="str">
        <f>MID(טבלה2[[#This Row],[מספר רכב]],1,טבלה2[[#This Row],[ספרות בצדדים]])</f>
        <v>64</v>
      </c>
      <c r="AG1322" s="1" t="str">
        <f>CONCATENATE(טבלה2[[#This Row],[חלק שמאלי]],"-",טבלה2[[#This Row],[אמצע]],"-",טבלה2[[#This Row],[חלק ימני]])</f>
        <v>64-143-10</v>
      </c>
      <c r="AH1322">
        <f>IF(טבלה2[[#This Row],[מספר ספרות]]=7,3,2)</f>
        <v>3</v>
      </c>
      <c r="AI1322">
        <f>IF(טבלה2[[#This Row],[מספר ספרות]]=7,2,3)</f>
        <v>2</v>
      </c>
    </row>
    <row r="1323" spans="17:35" x14ac:dyDescent="0.25">
      <c r="Q1323">
        <v>7932960</v>
      </c>
      <c r="R1323">
        <v>590</v>
      </c>
      <c r="S1323" t="s">
        <v>235</v>
      </c>
      <c r="T1323" t="s">
        <v>236</v>
      </c>
      <c r="U1323" t="s">
        <v>130</v>
      </c>
      <c r="W1323">
        <v>2007</v>
      </c>
      <c r="X1323" s="1">
        <f>2025-טבלה2[[#This Row],[שנת יצור]]</f>
        <v>18</v>
      </c>
      <c r="Y1323" s="39">
        <v>45420</v>
      </c>
      <c r="Z1323" s="39">
        <v>45800</v>
      </c>
      <c r="AA1323" t="s">
        <v>116</v>
      </c>
      <c r="AB1323" t="s">
        <v>238</v>
      </c>
      <c r="AC1323" s="1">
        <f>LEN(טבלה2[[#This Row],[מספר רכב]])</f>
        <v>7</v>
      </c>
      <c r="AD1323" s="1" t="str">
        <f>RIGHT(טבלה2[[#This Row],[מספר רכב]],טבלה2[[#This Row],[ספרות בצדדים]])</f>
        <v>60</v>
      </c>
      <c r="AE1323" s="1" t="str">
        <f>MID(טבלה2[[#This Row],[מספר רכב]],טבלה2[[#This Row],[ספרות בצדדים]]+1,טבלה2[[#This Row],[ספרות באמצע]])</f>
        <v>329</v>
      </c>
      <c r="AF1323" s="1" t="str">
        <f>MID(טבלה2[[#This Row],[מספר רכב]],1,טבלה2[[#This Row],[ספרות בצדדים]])</f>
        <v>79</v>
      </c>
      <c r="AG1323" s="1" t="str">
        <f>CONCATENATE(טבלה2[[#This Row],[חלק שמאלי]],"-",טבלה2[[#This Row],[אמצע]],"-",טבלה2[[#This Row],[חלק ימני]])</f>
        <v>79-329-60</v>
      </c>
      <c r="AH1323">
        <f>IF(טבלה2[[#This Row],[מספר ספרות]]=7,3,2)</f>
        <v>3</v>
      </c>
      <c r="AI1323">
        <f>IF(טבלה2[[#This Row],[מספר ספרות]]=7,2,3)</f>
        <v>2</v>
      </c>
    </row>
    <row r="1324" spans="17:35" x14ac:dyDescent="0.25">
      <c r="Q1324">
        <v>8926761</v>
      </c>
      <c r="R1324">
        <v>751</v>
      </c>
      <c r="S1324" t="s">
        <v>231</v>
      </c>
      <c r="T1324" t="s">
        <v>528</v>
      </c>
      <c r="U1324" t="s">
        <v>215</v>
      </c>
      <c r="W1324">
        <v>2007</v>
      </c>
      <c r="X1324" s="1">
        <f>2025-טבלה2[[#This Row],[שנת יצור]]</f>
        <v>18</v>
      </c>
      <c r="Y1324" s="39">
        <v>45440</v>
      </c>
      <c r="Z1324" s="39">
        <v>45727</v>
      </c>
      <c r="AA1324" t="s">
        <v>133</v>
      </c>
      <c r="AB1324" t="s">
        <v>260</v>
      </c>
      <c r="AC1324" s="1">
        <f>LEN(טבלה2[[#This Row],[מספר רכב]])</f>
        <v>7</v>
      </c>
      <c r="AD1324" s="1" t="str">
        <f>RIGHT(טבלה2[[#This Row],[מספר רכב]],טבלה2[[#This Row],[ספרות בצדדים]])</f>
        <v>61</v>
      </c>
      <c r="AE1324" s="1" t="str">
        <f>MID(טבלה2[[#This Row],[מספר רכב]],טבלה2[[#This Row],[ספרות בצדדים]]+1,טבלה2[[#This Row],[ספרות באמצע]])</f>
        <v>267</v>
      </c>
      <c r="AF1324" s="1" t="str">
        <f>MID(טבלה2[[#This Row],[מספר רכב]],1,טבלה2[[#This Row],[ספרות בצדדים]])</f>
        <v>89</v>
      </c>
      <c r="AG1324" s="1" t="str">
        <f>CONCATENATE(טבלה2[[#This Row],[חלק שמאלי]],"-",טבלה2[[#This Row],[אמצע]],"-",טבלה2[[#This Row],[חלק ימני]])</f>
        <v>89-267-61</v>
      </c>
      <c r="AH1324">
        <f>IF(טבלה2[[#This Row],[מספר ספרות]]=7,3,2)</f>
        <v>3</v>
      </c>
      <c r="AI1324">
        <f>IF(טבלה2[[#This Row],[מספר ספרות]]=7,2,3)</f>
        <v>2</v>
      </c>
    </row>
    <row r="1325" spans="17:35" x14ac:dyDescent="0.25">
      <c r="Q1325">
        <v>1241264</v>
      </c>
      <c r="R1325">
        <v>751</v>
      </c>
      <c r="S1325" t="s">
        <v>231</v>
      </c>
      <c r="T1325" t="s">
        <v>873</v>
      </c>
      <c r="U1325" t="s">
        <v>215</v>
      </c>
      <c r="W1325">
        <v>2008</v>
      </c>
      <c r="X1325" s="1">
        <f>2025-טבלה2[[#This Row],[שנת יצור]]</f>
        <v>17</v>
      </c>
      <c r="Y1325" s="39">
        <v>45280</v>
      </c>
      <c r="Z1325" s="39">
        <v>45601</v>
      </c>
      <c r="AA1325" t="s">
        <v>442</v>
      </c>
      <c r="AB1325" t="s">
        <v>260</v>
      </c>
      <c r="AC1325" s="1">
        <f>LEN(טבלה2[[#This Row],[מספר רכב]])</f>
        <v>7</v>
      </c>
      <c r="AD1325" s="1" t="str">
        <f>RIGHT(טבלה2[[#This Row],[מספר רכב]],טבלה2[[#This Row],[ספרות בצדדים]])</f>
        <v>64</v>
      </c>
      <c r="AE1325" s="1" t="str">
        <f>MID(טבלה2[[#This Row],[מספר רכב]],טבלה2[[#This Row],[ספרות בצדדים]]+1,טבלה2[[#This Row],[ספרות באמצע]])</f>
        <v>412</v>
      </c>
      <c r="AF1325" s="1" t="str">
        <f>MID(טבלה2[[#This Row],[מספר רכב]],1,טבלה2[[#This Row],[ספרות בצדדים]])</f>
        <v>12</v>
      </c>
      <c r="AG1325" s="1" t="str">
        <f>CONCATENATE(טבלה2[[#This Row],[חלק שמאלי]],"-",טבלה2[[#This Row],[אמצע]],"-",טבלה2[[#This Row],[חלק ימני]])</f>
        <v>12-412-64</v>
      </c>
      <c r="AH1325">
        <f>IF(טבלה2[[#This Row],[מספר ספרות]]=7,3,2)</f>
        <v>3</v>
      </c>
      <c r="AI1325">
        <f>IF(טבלה2[[#This Row],[מספר ספרות]]=7,2,3)</f>
        <v>2</v>
      </c>
    </row>
    <row r="1326" spans="17:35" x14ac:dyDescent="0.25">
      <c r="Q1326">
        <v>4954572</v>
      </c>
      <c r="R1326">
        <v>751</v>
      </c>
      <c r="S1326" t="s">
        <v>231</v>
      </c>
      <c r="T1326" t="s">
        <v>826</v>
      </c>
      <c r="U1326" t="s">
        <v>201</v>
      </c>
      <c r="V1326">
        <v>14</v>
      </c>
      <c r="W1326">
        <v>2011</v>
      </c>
      <c r="X1326" s="1">
        <f>2025-טבלה2[[#This Row],[שנת יצור]]</f>
        <v>14</v>
      </c>
      <c r="Y1326" s="39">
        <v>45354</v>
      </c>
      <c r="Z1326" s="39">
        <v>45723</v>
      </c>
      <c r="AA1326" t="s">
        <v>706</v>
      </c>
      <c r="AB1326" t="s">
        <v>827</v>
      </c>
      <c r="AC1326" s="1">
        <f>LEN(טבלה2[[#This Row],[מספר רכב]])</f>
        <v>7</v>
      </c>
      <c r="AD1326" s="1" t="str">
        <f>RIGHT(טבלה2[[#This Row],[מספר רכב]],טבלה2[[#This Row],[ספרות בצדדים]])</f>
        <v>72</v>
      </c>
      <c r="AE1326" s="1" t="str">
        <f>MID(טבלה2[[#This Row],[מספר רכב]],טבלה2[[#This Row],[ספרות בצדדים]]+1,טבלה2[[#This Row],[ספרות באמצע]])</f>
        <v>545</v>
      </c>
      <c r="AF1326" s="1" t="str">
        <f>MID(טבלה2[[#This Row],[מספר רכב]],1,טבלה2[[#This Row],[ספרות בצדדים]])</f>
        <v>49</v>
      </c>
      <c r="AG1326" s="1" t="str">
        <f>CONCATENATE(טבלה2[[#This Row],[חלק שמאלי]],"-",טבלה2[[#This Row],[אמצע]],"-",טבלה2[[#This Row],[חלק ימני]])</f>
        <v>49-545-72</v>
      </c>
      <c r="AH1326">
        <f>IF(טבלה2[[#This Row],[מספר ספרות]]=7,3,2)</f>
        <v>3</v>
      </c>
      <c r="AI1326">
        <f>IF(טבלה2[[#This Row],[מספר ספרות]]=7,2,3)</f>
        <v>2</v>
      </c>
    </row>
    <row r="1327" spans="17:35" x14ac:dyDescent="0.25">
      <c r="Q1327">
        <v>6505214</v>
      </c>
      <c r="R1327">
        <v>588</v>
      </c>
      <c r="S1327" t="s">
        <v>111</v>
      </c>
      <c r="T1327" t="s">
        <v>463</v>
      </c>
      <c r="U1327" t="s">
        <v>130</v>
      </c>
      <c r="W1327">
        <v>2006</v>
      </c>
      <c r="X1327" s="1">
        <f>2025-טבלה2[[#This Row],[שנת יצור]]</f>
        <v>19</v>
      </c>
      <c r="Y1327" s="39">
        <v>45191</v>
      </c>
      <c r="Z1327" s="39">
        <v>45559</v>
      </c>
      <c r="AA1327" t="s">
        <v>118</v>
      </c>
      <c r="AB1327" t="s">
        <v>131</v>
      </c>
      <c r="AC1327" s="1">
        <f>LEN(טבלה2[[#This Row],[מספר רכב]])</f>
        <v>7</v>
      </c>
      <c r="AD1327" s="1" t="str">
        <f>RIGHT(טבלה2[[#This Row],[מספר רכב]],טבלה2[[#This Row],[ספרות בצדדים]])</f>
        <v>14</v>
      </c>
      <c r="AE1327" s="1" t="str">
        <f>MID(טבלה2[[#This Row],[מספר רכב]],טבלה2[[#This Row],[ספרות בצדדים]]+1,טבלה2[[#This Row],[ספרות באמצע]])</f>
        <v>052</v>
      </c>
      <c r="AF1327" s="1" t="str">
        <f>MID(טבלה2[[#This Row],[מספר רכב]],1,טבלה2[[#This Row],[ספרות בצדדים]])</f>
        <v>65</v>
      </c>
      <c r="AG1327" s="1" t="str">
        <f>CONCATENATE(טבלה2[[#This Row],[חלק שמאלי]],"-",טבלה2[[#This Row],[אמצע]],"-",טבלה2[[#This Row],[חלק ימני]])</f>
        <v>65-052-14</v>
      </c>
      <c r="AH1327">
        <f>IF(טבלה2[[#This Row],[מספר ספרות]]=7,3,2)</f>
        <v>3</v>
      </c>
      <c r="AI1327">
        <f>IF(טבלה2[[#This Row],[מספר ספרות]]=7,2,3)</f>
        <v>2</v>
      </c>
    </row>
    <row r="1328" spans="17:35" x14ac:dyDescent="0.25">
      <c r="Q1328">
        <v>1585163</v>
      </c>
      <c r="R1328">
        <v>413</v>
      </c>
      <c r="S1328" t="s">
        <v>123</v>
      </c>
      <c r="T1328" t="s">
        <v>159</v>
      </c>
      <c r="U1328" t="s">
        <v>158</v>
      </c>
      <c r="V1328">
        <v>15</v>
      </c>
      <c r="W1328">
        <v>2008</v>
      </c>
      <c r="X1328" s="1">
        <f>2025-טבלה2[[#This Row],[שנת יצור]]</f>
        <v>17</v>
      </c>
      <c r="Y1328" s="39">
        <v>45803</v>
      </c>
      <c r="Z1328" s="39">
        <v>46151</v>
      </c>
      <c r="AA1328" t="s">
        <v>133</v>
      </c>
      <c r="AB1328" t="s">
        <v>127</v>
      </c>
      <c r="AC1328" s="1">
        <f>LEN(טבלה2[[#This Row],[מספר רכב]])</f>
        <v>7</v>
      </c>
      <c r="AD1328" s="1" t="str">
        <f>RIGHT(טבלה2[[#This Row],[מספר רכב]],טבלה2[[#This Row],[ספרות בצדדים]])</f>
        <v>63</v>
      </c>
      <c r="AE1328" s="1" t="str">
        <f>MID(טבלה2[[#This Row],[מספר רכב]],טבלה2[[#This Row],[ספרות בצדדים]]+1,טבלה2[[#This Row],[ספרות באמצע]])</f>
        <v>851</v>
      </c>
      <c r="AF1328" s="1" t="str">
        <f>MID(טבלה2[[#This Row],[מספר רכב]],1,טבלה2[[#This Row],[ספרות בצדדים]])</f>
        <v>15</v>
      </c>
      <c r="AG1328" s="1" t="str">
        <f>CONCATENATE(טבלה2[[#This Row],[חלק שמאלי]],"-",טבלה2[[#This Row],[אמצע]],"-",טבלה2[[#This Row],[חלק ימני]])</f>
        <v>15-851-63</v>
      </c>
      <c r="AH1328">
        <f>IF(טבלה2[[#This Row],[מספר ספרות]]=7,3,2)</f>
        <v>3</v>
      </c>
      <c r="AI1328">
        <f>IF(טבלה2[[#This Row],[מספר ספרות]]=7,2,3)</f>
        <v>2</v>
      </c>
    </row>
    <row r="1329" spans="17:35" x14ac:dyDescent="0.25">
      <c r="Q1329">
        <v>6001763</v>
      </c>
      <c r="R1329">
        <v>481</v>
      </c>
      <c r="S1329" t="s">
        <v>165</v>
      </c>
      <c r="T1329" t="s">
        <v>166</v>
      </c>
      <c r="U1329" t="s">
        <v>167</v>
      </c>
      <c r="V1329">
        <v>15</v>
      </c>
      <c r="W1329">
        <v>2008</v>
      </c>
      <c r="X1329" s="1">
        <f>2025-טבלה2[[#This Row],[שנת יצור]]</f>
        <v>17</v>
      </c>
      <c r="Y1329" s="39">
        <v>45436</v>
      </c>
      <c r="Z1329" s="39">
        <v>45827</v>
      </c>
      <c r="AA1329" t="s">
        <v>119</v>
      </c>
      <c r="AB1329" t="s">
        <v>168</v>
      </c>
      <c r="AC1329" s="1">
        <f>LEN(טבלה2[[#This Row],[מספר רכב]])</f>
        <v>7</v>
      </c>
      <c r="AD1329" s="1" t="str">
        <f>RIGHT(טבלה2[[#This Row],[מספר רכב]],טבלה2[[#This Row],[ספרות בצדדים]])</f>
        <v>63</v>
      </c>
      <c r="AE1329" s="1" t="str">
        <f>MID(טבלה2[[#This Row],[מספר רכב]],טבלה2[[#This Row],[ספרות בצדדים]]+1,טבלה2[[#This Row],[ספרות באמצע]])</f>
        <v>017</v>
      </c>
      <c r="AF1329" s="1" t="str">
        <f>MID(טבלה2[[#This Row],[מספר רכב]],1,טבלה2[[#This Row],[ספרות בצדדים]])</f>
        <v>60</v>
      </c>
      <c r="AG1329" s="1" t="str">
        <f>CONCATENATE(טבלה2[[#This Row],[חלק שמאלי]],"-",טבלה2[[#This Row],[אמצע]],"-",טבלה2[[#This Row],[חלק ימני]])</f>
        <v>60-017-63</v>
      </c>
      <c r="AH1329">
        <f>IF(טבלה2[[#This Row],[מספר ספרות]]=7,3,2)</f>
        <v>3</v>
      </c>
      <c r="AI1329">
        <f>IF(טבלה2[[#This Row],[מספר ספרות]]=7,2,3)</f>
        <v>2</v>
      </c>
    </row>
    <row r="1330" spans="17:35" x14ac:dyDescent="0.25">
      <c r="Q1330">
        <v>9135465</v>
      </c>
      <c r="R1330">
        <v>734</v>
      </c>
      <c r="S1330" t="s">
        <v>139</v>
      </c>
      <c r="T1330" t="s">
        <v>207</v>
      </c>
      <c r="U1330" t="s">
        <v>208</v>
      </c>
      <c r="V1330">
        <v>15</v>
      </c>
      <c r="W1330">
        <v>2008</v>
      </c>
      <c r="X1330" s="1">
        <f>2025-טבלה2[[#This Row],[שנת יצור]]</f>
        <v>17</v>
      </c>
      <c r="Y1330" s="39">
        <v>45701</v>
      </c>
      <c r="Z1330" s="39">
        <v>46071</v>
      </c>
      <c r="AA1330" t="s">
        <v>116</v>
      </c>
      <c r="AB1330" t="s">
        <v>141</v>
      </c>
      <c r="AC1330" s="1">
        <f>LEN(טבלה2[[#This Row],[מספר רכב]])</f>
        <v>7</v>
      </c>
      <c r="AD1330" s="1" t="str">
        <f>RIGHT(טבלה2[[#This Row],[מספר רכב]],טבלה2[[#This Row],[ספרות בצדדים]])</f>
        <v>65</v>
      </c>
      <c r="AE1330" s="1" t="str">
        <f>MID(טבלה2[[#This Row],[מספר רכב]],טבלה2[[#This Row],[ספרות בצדדים]]+1,טבלה2[[#This Row],[ספרות באמצע]])</f>
        <v>354</v>
      </c>
      <c r="AF1330" s="1" t="str">
        <f>MID(טבלה2[[#This Row],[מספר רכב]],1,טבלה2[[#This Row],[ספרות בצדדים]])</f>
        <v>91</v>
      </c>
      <c r="AG1330" s="1" t="str">
        <f>CONCATENATE(טבלה2[[#This Row],[חלק שמאלי]],"-",טבלה2[[#This Row],[אמצע]],"-",טבלה2[[#This Row],[חלק ימני]])</f>
        <v>91-354-65</v>
      </c>
      <c r="AH1330">
        <f>IF(טבלה2[[#This Row],[מספר ספרות]]=7,3,2)</f>
        <v>3</v>
      </c>
      <c r="AI1330">
        <f>IF(טבלה2[[#This Row],[מספר ספרות]]=7,2,3)</f>
        <v>2</v>
      </c>
    </row>
    <row r="1331" spans="17:35" x14ac:dyDescent="0.25">
      <c r="Q1331">
        <v>2584163</v>
      </c>
      <c r="R1331">
        <v>751</v>
      </c>
      <c r="S1331" t="s">
        <v>231</v>
      </c>
      <c r="T1331" t="s">
        <v>873</v>
      </c>
      <c r="U1331" t="s">
        <v>215</v>
      </c>
      <c r="W1331">
        <v>2008</v>
      </c>
      <c r="X1331" s="1">
        <f>2025-טבלה2[[#This Row],[שנת יצור]]</f>
        <v>17</v>
      </c>
      <c r="Y1331" s="39">
        <v>45529</v>
      </c>
      <c r="Z1331" s="39">
        <v>45831</v>
      </c>
      <c r="AA1331" t="s">
        <v>133</v>
      </c>
      <c r="AB1331" t="s">
        <v>260</v>
      </c>
      <c r="AC1331" s="1">
        <f>LEN(טבלה2[[#This Row],[מספר רכב]])</f>
        <v>7</v>
      </c>
      <c r="AD1331" s="1" t="str">
        <f>RIGHT(טבלה2[[#This Row],[מספר רכב]],טבלה2[[#This Row],[ספרות בצדדים]])</f>
        <v>63</v>
      </c>
      <c r="AE1331" s="1" t="str">
        <f>MID(טבלה2[[#This Row],[מספר רכב]],טבלה2[[#This Row],[ספרות בצדדים]]+1,טבלה2[[#This Row],[ספרות באמצע]])</f>
        <v>841</v>
      </c>
      <c r="AF1331" s="1" t="str">
        <f>MID(טבלה2[[#This Row],[מספר רכב]],1,טבלה2[[#This Row],[ספרות בצדדים]])</f>
        <v>25</v>
      </c>
      <c r="AG1331" s="1" t="str">
        <f>CONCATENATE(טבלה2[[#This Row],[חלק שמאלי]],"-",טבלה2[[#This Row],[אמצע]],"-",טבלה2[[#This Row],[חלק ימני]])</f>
        <v>25-841-63</v>
      </c>
      <c r="AH1331">
        <f>IF(טבלה2[[#This Row],[מספר ספרות]]=7,3,2)</f>
        <v>3</v>
      </c>
      <c r="AI1331">
        <f>IF(טבלה2[[#This Row],[מספר ספרות]]=7,2,3)</f>
        <v>2</v>
      </c>
    </row>
    <row r="1332" spans="17:35" x14ac:dyDescent="0.25">
      <c r="Q1332">
        <v>1720763</v>
      </c>
      <c r="R1332">
        <v>413</v>
      </c>
      <c r="S1332" t="s">
        <v>123</v>
      </c>
      <c r="T1332" t="s">
        <v>159</v>
      </c>
      <c r="U1332" t="s">
        <v>158</v>
      </c>
      <c r="V1332">
        <v>15</v>
      </c>
      <c r="W1332">
        <v>2008</v>
      </c>
      <c r="X1332" s="1">
        <f>2025-טבלה2[[#This Row],[שנת יצור]]</f>
        <v>17</v>
      </c>
      <c r="Y1332" s="39">
        <v>45514</v>
      </c>
      <c r="Z1332" s="39">
        <v>45804</v>
      </c>
      <c r="AA1332" t="s">
        <v>133</v>
      </c>
      <c r="AB1332" t="s">
        <v>127</v>
      </c>
      <c r="AC1332" s="1">
        <f>LEN(טבלה2[[#This Row],[מספר רכב]])</f>
        <v>7</v>
      </c>
      <c r="AD1332" s="1" t="str">
        <f>RIGHT(טבלה2[[#This Row],[מספר רכב]],טבלה2[[#This Row],[ספרות בצדדים]])</f>
        <v>63</v>
      </c>
      <c r="AE1332" s="1" t="str">
        <f>MID(טבלה2[[#This Row],[מספר רכב]],טבלה2[[#This Row],[ספרות בצדדים]]+1,טבלה2[[#This Row],[ספרות באמצע]])</f>
        <v>207</v>
      </c>
      <c r="AF1332" s="1" t="str">
        <f>MID(טבלה2[[#This Row],[מספר רכב]],1,טבלה2[[#This Row],[ספרות בצדדים]])</f>
        <v>17</v>
      </c>
      <c r="AG1332" s="1" t="str">
        <f>CONCATENATE(טבלה2[[#This Row],[חלק שמאלי]],"-",טבלה2[[#This Row],[אמצע]],"-",טבלה2[[#This Row],[חלק ימני]])</f>
        <v>17-207-63</v>
      </c>
      <c r="AH1332">
        <f>IF(טבלה2[[#This Row],[מספר ספרות]]=7,3,2)</f>
        <v>3</v>
      </c>
      <c r="AI1332">
        <f>IF(טבלה2[[#This Row],[מספר ספרות]]=7,2,3)</f>
        <v>2</v>
      </c>
    </row>
    <row r="1333" spans="17:35" x14ac:dyDescent="0.25">
      <c r="Q1333">
        <v>9484765</v>
      </c>
      <c r="R1333">
        <v>588</v>
      </c>
      <c r="S1333" t="s">
        <v>111</v>
      </c>
      <c r="T1333" t="s">
        <v>112</v>
      </c>
      <c r="U1333" t="s">
        <v>113</v>
      </c>
      <c r="V1333">
        <v>15</v>
      </c>
      <c r="W1333">
        <v>2008</v>
      </c>
      <c r="X1333" s="1">
        <f>2025-טבלה2[[#This Row],[שנת יצור]]</f>
        <v>17</v>
      </c>
      <c r="Y1333" s="39">
        <v>45706</v>
      </c>
      <c r="Z1333" s="39">
        <v>46093</v>
      </c>
      <c r="AA1333" t="s">
        <v>116</v>
      </c>
      <c r="AB1333" t="s">
        <v>117</v>
      </c>
      <c r="AC1333" s="1">
        <f>LEN(טבלה2[[#This Row],[מספר רכב]])</f>
        <v>7</v>
      </c>
      <c r="AD1333" s="1" t="str">
        <f>RIGHT(טבלה2[[#This Row],[מספר רכב]],טבלה2[[#This Row],[ספרות בצדדים]])</f>
        <v>65</v>
      </c>
      <c r="AE1333" s="1" t="str">
        <f>MID(טבלה2[[#This Row],[מספר רכב]],טבלה2[[#This Row],[ספרות בצדדים]]+1,טבלה2[[#This Row],[ספרות באמצע]])</f>
        <v>847</v>
      </c>
      <c r="AF1333" s="1" t="str">
        <f>MID(טבלה2[[#This Row],[מספר רכב]],1,טבלה2[[#This Row],[ספרות בצדדים]])</f>
        <v>94</v>
      </c>
      <c r="AG1333" s="1" t="str">
        <f>CONCATENATE(טבלה2[[#This Row],[חלק שמאלי]],"-",טבלה2[[#This Row],[אמצע]],"-",טבלה2[[#This Row],[חלק ימני]])</f>
        <v>94-847-65</v>
      </c>
      <c r="AH1333">
        <f>IF(טבלה2[[#This Row],[מספר ספרות]]=7,3,2)</f>
        <v>3</v>
      </c>
      <c r="AI1333">
        <f>IF(טבלה2[[#This Row],[מספר ספרות]]=7,2,3)</f>
        <v>2</v>
      </c>
    </row>
    <row r="1334" spans="17:35" x14ac:dyDescent="0.25">
      <c r="Q1334">
        <v>4124167</v>
      </c>
      <c r="R1334">
        <v>715</v>
      </c>
      <c r="S1334" t="s">
        <v>169</v>
      </c>
      <c r="T1334" t="s">
        <v>170</v>
      </c>
      <c r="U1334" t="s">
        <v>171</v>
      </c>
      <c r="V1334">
        <v>15</v>
      </c>
      <c r="W1334">
        <v>2009</v>
      </c>
      <c r="X1334" s="1">
        <f>2025-טבלה2[[#This Row],[שנת יצור]]</f>
        <v>16</v>
      </c>
      <c r="Y1334" s="39">
        <v>45284</v>
      </c>
      <c r="Z1334" s="39">
        <v>45654</v>
      </c>
      <c r="AA1334" t="s">
        <v>156</v>
      </c>
      <c r="AB1334" t="s">
        <v>172</v>
      </c>
      <c r="AC1334" s="1">
        <f>LEN(טבלה2[[#This Row],[מספר רכב]])</f>
        <v>7</v>
      </c>
      <c r="AD1334" s="1" t="str">
        <f>RIGHT(טבלה2[[#This Row],[מספר רכב]],טבלה2[[#This Row],[ספרות בצדדים]])</f>
        <v>67</v>
      </c>
      <c r="AE1334" s="1" t="str">
        <f>MID(טבלה2[[#This Row],[מספר רכב]],טבלה2[[#This Row],[ספרות בצדדים]]+1,טבלה2[[#This Row],[ספרות באמצע]])</f>
        <v>241</v>
      </c>
      <c r="AF1334" s="1" t="str">
        <f>MID(טבלה2[[#This Row],[מספר רכב]],1,טבלה2[[#This Row],[ספרות בצדדים]])</f>
        <v>41</v>
      </c>
      <c r="AG1334" s="1" t="str">
        <f>CONCATENATE(טבלה2[[#This Row],[חלק שמאלי]],"-",טבלה2[[#This Row],[אמצע]],"-",טבלה2[[#This Row],[חלק ימני]])</f>
        <v>41-241-67</v>
      </c>
      <c r="AH1334">
        <f>IF(טבלה2[[#This Row],[מספר ספרות]]=7,3,2)</f>
        <v>3</v>
      </c>
      <c r="AI1334">
        <f>IF(טבלה2[[#This Row],[מספר ספרות]]=7,2,3)</f>
        <v>2</v>
      </c>
    </row>
    <row r="1335" spans="17:35" x14ac:dyDescent="0.25">
      <c r="Q1335">
        <v>87880401</v>
      </c>
      <c r="R1335">
        <v>481</v>
      </c>
      <c r="S1335" t="s">
        <v>165</v>
      </c>
      <c r="T1335" t="s">
        <v>429</v>
      </c>
      <c r="U1335" t="s">
        <v>430</v>
      </c>
      <c r="V1335">
        <v>3</v>
      </c>
      <c r="W1335">
        <v>2020</v>
      </c>
      <c r="X1335" s="1">
        <f>2025-טבלה2[[#This Row],[שנת יצור]]</f>
        <v>5</v>
      </c>
      <c r="Y1335" s="39">
        <v>45781</v>
      </c>
      <c r="Z1335" s="39">
        <v>46056</v>
      </c>
      <c r="AA1335" t="s">
        <v>119</v>
      </c>
      <c r="AB1335" t="s">
        <v>431</v>
      </c>
      <c r="AC1335" s="1">
        <f>LEN(טבלה2[[#This Row],[מספר רכב]])</f>
        <v>8</v>
      </c>
      <c r="AD1335" s="1" t="str">
        <f>RIGHT(טבלה2[[#This Row],[מספר רכב]],טבלה2[[#This Row],[ספרות בצדדים]])</f>
        <v>401</v>
      </c>
      <c r="AE1335" s="1" t="str">
        <f>MID(טבלה2[[#This Row],[מספר רכב]],טבלה2[[#This Row],[ספרות בצדדים]]+1,טבלה2[[#This Row],[ספרות באמצע]])</f>
        <v>80</v>
      </c>
      <c r="AF1335" s="1" t="str">
        <f>MID(טבלה2[[#This Row],[מספר רכב]],1,טבלה2[[#This Row],[ספרות בצדדים]])</f>
        <v>878</v>
      </c>
      <c r="AG1335" s="1" t="str">
        <f>CONCATENATE(טבלה2[[#This Row],[חלק שמאלי]],"-",טבלה2[[#This Row],[אמצע]],"-",טבלה2[[#This Row],[חלק ימני]])</f>
        <v>878-80-401</v>
      </c>
      <c r="AH1335">
        <f>IF(טבלה2[[#This Row],[מספר ספרות]]=7,3,2)</f>
        <v>2</v>
      </c>
      <c r="AI1335">
        <f>IF(טבלה2[[#This Row],[מספר ספרות]]=7,2,3)</f>
        <v>3</v>
      </c>
    </row>
    <row r="1336" spans="17:35" x14ac:dyDescent="0.25">
      <c r="Q1336">
        <v>3998661</v>
      </c>
      <c r="R1336">
        <v>734</v>
      </c>
      <c r="S1336" t="s">
        <v>139</v>
      </c>
      <c r="T1336" t="s">
        <v>207</v>
      </c>
      <c r="U1336" t="s">
        <v>208</v>
      </c>
      <c r="W1336">
        <v>2007</v>
      </c>
      <c r="X1336" s="1">
        <f>2025-טבלה2[[#This Row],[שנת יצור]]</f>
        <v>18</v>
      </c>
      <c r="Y1336" s="39">
        <v>45432</v>
      </c>
      <c r="Z1336" s="39">
        <v>45836</v>
      </c>
      <c r="AA1336" t="s">
        <v>116</v>
      </c>
      <c r="AB1336" t="s">
        <v>141</v>
      </c>
      <c r="AC1336" s="1">
        <f>LEN(טבלה2[[#This Row],[מספר רכב]])</f>
        <v>7</v>
      </c>
      <c r="AD1336" s="1" t="str">
        <f>RIGHT(טבלה2[[#This Row],[מספר רכב]],טבלה2[[#This Row],[ספרות בצדדים]])</f>
        <v>61</v>
      </c>
      <c r="AE1336" s="1" t="str">
        <f>MID(טבלה2[[#This Row],[מספר רכב]],טבלה2[[#This Row],[ספרות בצדדים]]+1,טבלה2[[#This Row],[ספרות באמצע]])</f>
        <v>986</v>
      </c>
      <c r="AF1336" s="1" t="str">
        <f>MID(טבלה2[[#This Row],[מספר רכב]],1,טבלה2[[#This Row],[ספרות בצדדים]])</f>
        <v>39</v>
      </c>
      <c r="AG1336" s="1" t="str">
        <f>CONCATENATE(טבלה2[[#This Row],[חלק שמאלי]],"-",טבלה2[[#This Row],[אמצע]],"-",טבלה2[[#This Row],[חלק ימני]])</f>
        <v>39-986-61</v>
      </c>
      <c r="AH1336">
        <f>IF(טבלה2[[#This Row],[מספר ספרות]]=7,3,2)</f>
        <v>3</v>
      </c>
      <c r="AI1336">
        <f>IF(טבלה2[[#This Row],[מספר ספרות]]=7,2,3)</f>
        <v>2</v>
      </c>
    </row>
    <row r="1337" spans="17:35" x14ac:dyDescent="0.25">
      <c r="Q1337">
        <v>42242103</v>
      </c>
      <c r="R1337">
        <v>845</v>
      </c>
      <c r="S1337" t="s">
        <v>226</v>
      </c>
      <c r="T1337" t="s">
        <v>737</v>
      </c>
      <c r="U1337" t="s">
        <v>881</v>
      </c>
      <c r="V1337">
        <v>13</v>
      </c>
      <c r="W1337">
        <v>2023</v>
      </c>
      <c r="X1337" s="1">
        <f>2025-טבלה2[[#This Row],[שנת יצור]]</f>
        <v>2</v>
      </c>
      <c r="Y1337" s="39">
        <v>45035</v>
      </c>
      <c r="Z1337" s="39">
        <v>46130</v>
      </c>
      <c r="AA1337" t="s">
        <v>575</v>
      </c>
      <c r="AB1337" t="s">
        <v>358</v>
      </c>
      <c r="AC1337" s="1">
        <f>LEN(טבלה2[[#This Row],[מספר רכב]])</f>
        <v>8</v>
      </c>
      <c r="AD1337" s="1" t="str">
        <f>RIGHT(טבלה2[[#This Row],[מספר רכב]],טבלה2[[#This Row],[ספרות בצדדים]])</f>
        <v>103</v>
      </c>
      <c r="AE1337" s="1" t="str">
        <f>MID(טבלה2[[#This Row],[מספר רכב]],טבלה2[[#This Row],[ספרות בצדדים]]+1,טבלה2[[#This Row],[ספרות באמצע]])</f>
        <v>42</v>
      </c>
      <c r="AF1337" s="1" t="str">
        <f>MID(טבלה2[[#This Row],[מספר רכב]],1,טבלה2[[#This Row],[ספרות בצדדים]])</f>
        <v>422</v>
      </c>
      <c r="AG1337" s="1" t="str">
        <f>CONCATENATE(טבלה2[[#This Row],[חלק שמאלי]],"-",טבלה2[[#This Row],[אמצע]],"-",טבלה2[[#This Row],[חלק ימני]])</f>
        <v>422-42-103</v>
      </c>
      <c r="AH1337">
        <f>IF(טבלה2[[#This Row],[מספר ספרות]]=7,3,2)</f>
        <v>2</v>
      </c>
      <c r="AI1337">
        <f>IF(טבלה2[[#This Row],[מספר ספרות]]=7,2,3)</f>
        <v>3</v>
      </c>
    </row>
    <row r="1338" spans="17:35" x14ac:dyDescent="0.25">
      <c r="Q1338">
        <v>7044163</v>
      </c>
      <c r="R1338">
        <v>588</v>
      </c>
      <c r="S1338" t="s">
        <v>111</v>
      </c>
      <c r="T1338" t="s">
        <v>112</v>
      </c>
      <c r="U1338" t="s">
        <v>113</v>
      </c>
      <c r="V1338">
        <v>15</v>
      </c>
      <c r="W1338">
        <v>2008</v>
      </c>
      <c r="X1338" s="1">
        <f>2025-טבלה2[[#This Row],[שנת יצור]]</f>
        <v>17</v>
      </c>
      <c r="Y1338" s="39">
        <v>45694</v>
      </c>
      <c r="Z1338" s="39">
        <v>45845</v>
      </c>
      <c r="AA1338" t="s">
        <v>116</v>
      </c>
      <c r="AB1338" t="s">
        <v>117</v>
      </c>
      <c r="AC1338" s="1">
        <f>LEN(טבלה2[[#This Row],[מספר רכב]])</f>
        <v>7</v>
      </c>
      <c r="AD1338" s="1" t="str">
        <f>RIGHT(טבלה2[[#This Row],[מספר רכב]],טבלה2[[#This Row],[ספרות בצדדים]])</f>
        <v>63</v>
      </c>
      <c r="AE1338" s="1" t="str">
        <f>MID(טבלה2[[#This Row],[מספר רכב]],טבלה2[[#This Row],[ספרות בצדדים]]+1,טבלה2[[#This Row],[ספרות באמצע]])</f>
        <v>441</v>
      </c>
      <c r="AF1338" s="1" t="str">
        <f>MID(טבלה2[[#This Row],[מספר רכב]],1,טבלה2[[#This Row],[ספרות בצדדים]])</f>
        <v>70</v>
      </c>
      <c r="AG1338" s="1" t="str">
        <f>CONCATENATE(טבלה2[[#This Row],[חלק שמאלי]],"-",טבלה2[[#This Row],[אמצע]],"-",טבלה2[[#This Row],[חלק ימני]])</f>
        <v>70-441-63</v>
      </c>
      <c r="AH1338">
        <f>IF(טבלה2[[#This Row],[מספר ספרות]]=7,3,2)</f>
        <v>3</v>
      </c>
      <c r="AI1338">
        <f>IF(טבלה2[[#This Row],[מספר ספרות]]=7,2,3)</f>
        <v>2</v>
      </c>
    </row>
    <row r="1339" spans="17:35" x14ac:dyDescent="0.25">
      <c r="Q1339">
        <v>1159250</v>
      </c>
      <c r="R1339">
        <v>839</v>
      </c>
      <c r="S1339" t="s">
        <v>244</v>
      </c>
      <c r="T1339" t="s">
        <v>245</v>
      </c>
      <c r="U1339" t="s">
        <v>125</v>
      </c>
      <c r="W1339">
        <v>2003</v>
      </c>
      <c r="X1339" s="1">
        <f>2025-טבלה2[[#This Row],[שנת יצור]]</f>
        <v>22</v>
      </c>
      <c r="Y1339" s="39">
        <v>45642</v>
      </c>
      <c r="Z1339" s="39">
        <v>45804</v>
      </c>
      <c r="AA1339" t="s">
        <v>133</v>
      </c>
      <c r="AB1339" t="s">
        <v>127</v>
      </c>
      <c r="AC1339" s="1">
        <f>LEN(טבלה2[[#This Row],[מספר רכב]])</f>
        <v>7</v>
      </c>
      <c r="AD1339" s="1" t="str">
        <f>RIGHT(טבלה2[[#This Row],[מספר רכב]],טבלה2[[#This Row],[ספרות בצדדים]])</f>
        <v>50</v>
      </c>
      <c r="AE1339" s="1" t="str">
        <f>MID(טבלה2[[#This Row],[מספר רכב]],טבלה2[[#This Row],[ספרות בצדדים]]+1,טבלה2[[#This Row],[ספרות באמצע]])</f>
        <v>592</v>
      </c>
      <c r="AF1339" s="1" t="str">
        <f>MID(טבלה2[[#This Row],[מספר רכב]],1,טבלה2[[#This Row],[ספרות בצדדים]])</f>
        <v>11</v>
      </c>
      <c r="AG1339" s="1" t="str">
        <f>CONCATENATE(טבלה2[[#This Row],[חלק שמאלי]],"-",טבלה2[[#This Row],[אמצע]],"-",טבלה2[[#This Row],[חלק ימני]])</f>
        <v>11-592-50</v>
      </c>
      <c r="AH1339">
        <f>IF(טבלה2[[#This Row],[מספר ספרות]]=7,3,2)</f>
        <v>3</v>
      </c>
      <c r="AI1339">
        <f>IF(טבלה2[[#This Row],[מספר ספרות]]=7,2,3)</f>
        <v>2</v>
      </c>
    </row>
    <row r="1340" spans="17:35" x14ac:dyDescent="0.25">
      <c r="Q1340">
        <v>4249661</v>
      </c>
      <c r="R1340">
        <v>734</v>
      </c>
      <c r="S1340" t="s">
        <v>139</v>
      </c>
      <c r="T1340" t="s">
        <v>207</v>
      </c>
      <c r="U1340" t="s">
        <v>208</v>
      </c>
      <c r="W1340">
        <v>2007</v>
      </c>
      <c r="X1340" s="1">
        <f>2025-טבלה2[[#This Row],[שנת יצור]]</f>
        <v>18</v>
      </c>
      <c r="Y1340" s="39">
        <v>45141</v>
      </c>
      <c r="Z1340" s="39">
        <v>45488</v>
      </c>
      <c r="AA1340" t="s">
        <v>218</v>
      </c>
      <c r="AB1340" t="s">
        <v>141</v>
      </c>
      <c r="AC1340" s="1">
        <f>LEN(טבלה2[[#This Row],[מספר רכב]])</f>
        <v>7</v>
      </c>
      <c r="AD1340" s="1" t="str">
        <f>RIGHT(טבלה2[[#This Row],[מספר רכב]],טבלה2[[#This Row],[ספרות בצדדים]])</f>
        <v>61</v>
      </c>
      <c r="AE1340" s="1" t="str">
        <f>MID(טבלה2[[#This Row],[מספר רכב]],טבלה2[[#This Row],[ספרות בצדדים]]+1,טבלה2[[#This Row],[ספרות באמצע]])</f>
        <v>496</v>
      </c>
      <c r="AF1340" s="1" t="str">
        <f>MID(טבלה2[[#This Row],[מספר רכב]],1,טבלה2[[#This Row],[ספרות בצדדים]])</f>
        <v>42</v>
      </c>
      <c r="AG1340" s="1" t="str">
        <f>CONCATENATE(טבלה2[[#This Row],[חלק שמאלי]],"-",טבלה2[[#This Row],[אמצע]],"-",טבלה2[[#This Row],[חלק ימני]])</f>
        <v>42-496-61</v>
      </c>
      <c r="AH1340">
        <f>IF(טבלה2[[#This Row],[מספר ספרות]]=7,3,2)</f>
        <v>3</v>
      </c>
      <c r="AI1340">
        <f>IF(טבלה2[[#This Row],[מספר ספרות]]=7,2,3)</f>
        <v>2</v>
      </c>
    </row>
    <row r="1341" spans="17:35" x14ac:dyDescent="0.25">
      <c r="Q1341">
        <v>2494961</v>
      </c>
      <c r="R1341">
        <v>413</v>
      </c>
      <c r="S1341" t="s">
        <v>123</v>
      </c>
      <c r="T1341" t="s">
        <v>124</v>
      </c>
      <c r="U1341" t="s">
        <v>125</v>
      </c>
      <c r="W1341">
        <v>2007</v>
      </c>
      <c r="X1341" s="1">
        <f>2025-טבלה2[[#This Row],[שנת יצור]]</f>
        <v>18</v>
      </c>
      <c r="Y1341" s="39">
        <v>45803</v>
      </c>
      <c r="Z1341" s="39">
        <v>46171</v>
      </c>
      <c r="AA1341" t="s">
        <v>184</v>
      </c>
      <c r="AB1341" t="s">
        <v>127</v>
      </c>
      <c r="AC1341" s="1">
        <f>LEN(טבלה2[[#This Row],[מספר רכב]])</f>
        <v>7</v>
      </c>
      <c r="AD1341" s="1" t="str">
        <f>RIGHT(טבלה2[[#This Row],[מספר רכב]],טבלה2[[#This Row],[ספרות בצדדים]])</f>
        <v>61</v>
      </c>
      <c r="AE1341" s="1" t="str">
        <f>MID(טבלה2[[#This Row],[מספר רכב]],טבלה2[[#This Row],[ספרות בצדדים]]+1,טבלה2[[#This Row],[ספרות באמצע]])</f>
        <v>949</v>
      </c>
      <c r="AF1341" s="1" t="str">
        <f>MID(טבלה2[[#This Row],[מספר רכב]],1,טבלה2[[#This Row],[ספרות בצדדים]])</f>
        <v>24</v>
      </c>
      <c r="AG1341" s="1" t="str">
        <f>CONCATENATE(טבלה2[[#This Row],[חלק שמאלי]],"-",טבלה2[[#This Row],[אמצע]],"-",טבלה2[[#This Row],[חלק ימני]])</f>
        <v>24-949-61</v>
      </c>
      <c r="AH1341">
        <f>IF(טבלה2[[#This Row],[מספר ספרות]]=7,3,2)</f>
        <v>3</v>
      </c>
      <c r="AI1341">
        <f>IF(טבלה2[[#This Row],[מספר ספרות]]=7,2,3)</f>
        <v>2</v>
      </c>
    </row>
    <row r="1342" spans="17:35" x14ac:dyDescent="0.25">
      <c r="Q1342">
        <v>7375761</v>
      </c>
      <c r="R1342">
        <v>481</v>
      </c>
      <c r="S1342" t="s">
        <v>165</v>
      </c>
      <c r="T1342" t="s">
        <v>565</v>
      </c>
      <c r="U1342" t="s">
        <v>228</v>
      </c>
      <c r="W1342">
        <v>2007</v>
      </c>
      <c r="X1342" s="1">
        <f>2025-טבלה2[[#This Row],[שנת יצור]]</f>
        <v>18</v>
      </c>
      <c r="Y1342" s="39">
        <v>45324</v>
      </c>
      <c r="Z1342" s="39">
        <v>45531</v>
      </c>
      <c r="AA1342" t="s">
        <v>119</v>
      </c>
      <c r="AB1342" t="s">
        <v>373</v>
      </c>
      <c r="AC1342" s="1">
        <f>LEN(טבלה2[[#This Row],[מספר רכב]])</f>
        <v>7</v>
      </c>
      <c r="AD1342" s="1" t="str">
        <f>RIGHT(טבלה2[[#This Row],[מספר רכב]],טבלה2[[#This Row],[ספרות בצדדים]])</f>
        <v>61</v>
      </c>
      <c r="AE1342" s="1" t="str">
        <f>MID(טבלה2[[#This Row],[מספר רכב]],טבלה2[[#This Row],[ספרות בצדדים]]+1,טבלה2[[#This Row],[ספרות באמצע]])</f>
        <v>757</v>
      </c>
      <c r="AF1342" s="1" t="str">
        <f>MID(טבלה2[[#This Row],[מספר רכב]],1,טבלה2[[#This Row],[ספרות בצדדים]])</f>
        <v>73</v>
      </c>
      <c r="AG1342" s="1" t="str">
        <f>CONCATENATE(טבלה2[[#This Row],[חלק שמאלי]],"-",טבלה2[[#This Row],[אמצע]],"-",טבלה2[[#This Row],[חלק ימני]])</f>
        <v>73-757-61</v>
      </c>
      <c r="AH1342">
        <f>IF(טבלה2[[#This Row],[מספר ספרות]]=7,3,2)</f>
        <v>3</v>
      </c>
      <c r="AI1342">
        <f>IF(טבלה2[[#This Row],[מספר ספרות]]=7,2,3)</f>
        <v>2</v>
      </c>
    </row>
    <row r="1343" spans="17:35" x14ac:dyDescent="0.25">
      <c r="Q1343">
        <v>6928074</v>
      </c>
      <c r="R1343">
        <v>253</v>
      </c>
      <c r="S1343" t="s">
        <v>196</v>
      </c>
      <c r="T1343" t="s">
        <v>197</v>
      </c>
      <c r="U1343" t="s">
        <v>198</v>
      </c>
      <c r="V1343">
        <v>15</v>
      </c>
      <c r="W1343">
        <v>2011</v>
      </c>
      <c r="X1343" s="1">
        <f>2025-טבלה2[[#This Row],[שנת יצור]]</f>
        <v>14</v>
      </c>
      <c r="Y1343" s="39">
        <v>45381</v>
      </c>
      <c r="Z1343" s="39">
        <v>45745</v>
      </c>
      <c r="AA1343" t="s">
        <v>184</v>
      </c>
      <c r="AB1343" t="s">
        <v>200</v>
      </c>
      <c r="AC1343" s="1">
        <f>LEN(טבלה2[[#This Row],[מספר רכב]])</f>
        <v>7</v>
      </c>
      <c r="AD1343" s="1" t="str">
        <f>RIGHT(טבלה2[[#This Row],[מספר רכב]],טבלה2[[#This Row],[ספרות בצדדים]])</f>
        <v>74</v>
      </c>
      <c r="AE1343" s="1" t="str">
        <f>MID(טבלה2[[#This Row],[מספר רכב]],טבלה2[[#This Row],[ספרות בצדדים]]+1,טבלה2[[#This Row],[ספרות באמצע]])</f>
        <v>280</v>
      </c>
      <c r="AF1343" s="1" t="str">
        <f>MID(טבלה2[[#This Row],[מספר רכב]],1,טבלה2[[#This Row],[ספרות בצדדים]])</f>
        <v>69</v>
      </c>
      <c r="AG1343" s="1" t="str">
        <f>CONCATENATE(טבלה2[[#This Row],[חלק שמאלי]],"-",טבלה2[[#This Row],[אמצע]],"-",טבלה2[[#This Row],[חלק ימני]])</f>
        <v>69-280-74</v>
      </c>
      <c r="AH1343">
        <f>IF(טבלה2[[#This Row],[מספר ספרות]]=7,3,2)</f>
        <v>3</v>
      </c>
      <c r="AI1343">
        <f>IF(טבלה2[[#This Row],[מספר ספרות]]=7,2,3)</f>
        <v>2</v>
      </c>
    </row>
    <row r="1344" spans="17:35" x14ac:dyDescent="0.25">
      <c r="Q1344">
        <v>4180264</v>
      </c>
      <c r="R1344">
        <v>413</v>
      </c>
      <c r="S1344" t="s">
        <v>123</v>
      </c>
      <c r="T1344" t="s">
        <v>159</v>
      </c>
      <c r="U1344" t="s">
        <v>158</v>
      </c>
      <c r="V1344">
        <v>15</v>
      </c>
      <c r="W1344">
        <v>2008</v>
      </c>
      <c r="X1344" s="1">
        <f>2025-טבלה2[[#This Row],[שנת יצור]]</f>
        <v>17</v>
      </c>
      <c r="Y1344" s="39">
        <v>45628</v>
      </c>
      <c r="Z1344" s="39">
        <v>45898</v>
      </c>
      <c r="AA1344" t="s">
        <v>133</v>
      </c>
      <c r="AB1344" t="s">
        <v>127</v>
      </c>
      <c r="AC1344" s="1">
        <f>LEN(טבלה2[[#This Row],[מספר רכב]])</f>
        <v>7</v>
      </c>
      <c r="AD1344" s="1" t="str">
        <f>RIGHT(טבלה2[[#This Row],[מספר רכב]],טבלה2[[#This Row],[ספרות בצדדים]])</f>
        <v>64</v>
      </c>
      <c r="AE1344" s="1" t="str">
        <f>MID(טבלה2[[#This Row],[מספר רכב]],טבלה2[[#This Row],[ספרות בצדדים]]+1,טבלה2[[#This Row],[ספרות באמצע]])</f>
        <v>802</v>
      </c>
      <c r="AF1344" s="1" t="str">
        <f>MID(טבלה2[[#This Row],[מספר רכב]],1,טבלה2[[#This Row],[ספרות בצדדים]])</f>
        <v>41</v>
      </c>
      <c r="AG1344" s="1" t="str">
        <f>CONCATENATE(טבלה2[[#This Row],[חלק שמאלי]],"-",טבלה2[[#This Row],[אמצע]],"-",טבלה2[[#This Row],[חלק ימני]])</f>
        <v>41-802-64</v>
      </c>
      <c r="AH1344">
        <f>IF(טבלה2[[#This Row],[מספר ספרות]]=7,3,2)</f>
        <v>3</v>
      </c>
      <c r="AI1344">
        <f>IF(טבלה2[[#This Row],[מספר ספרות]]=7,2,3)</f>
        <v>2</v>
      </c>
    </row>
    <row r="1345" spans="17:35" x14ac:dyDescent="0.25">
      <c r="Q1345">
        <v>2060966</v>
      </c>
      <c r="R1345">
        <v>590</v>
      </c>
      <c r="S1345" t="s">
        <v>235</v>
      </c>
      <c r="T1345" t="s">
        <v>236</v>
      </c>
      <c r="U1345" t="s">
        <v>130</v>
      </c>
      <c r="V1345">
        <v>15</v>
      </c>
      <c r="W1345">
        <v>2008</v>
      </c>
      <c r="X1345" s="1">
        <f>2025-טבלה2[[#This Row],[שנת יצור]]</f>
        <v>17</v>
      </c>
      <c r="Y1345" s="39">
        <v>45364</v>
      </c>
      <c r="Z1345" s="39">
        <v>45726</v>
      </c>
      <c r="AA1345" t="s">
        <v>116</v>
      </c>
      <c r="AB1345" t="s">
        <v>238</v>
      </c>
      <c r="AC1345" s="1">
        <f>LEN(טבלה2[[#This Row],[מספר רכב]])</f>
        <v>7</v>
      </c>
      <c r="AD1345" s="1" t="str">
        <f>RIGHT(טבלה2[[#This Row],[מספר רכב]],טבלה2[[#This Row],[ספרות בצדדים]])</f>
        <v>66</v>
      </c>
      <c r="AE1345" s="1" t="str">
        <f>MID(טבלה2[[#This Row],[מספר רכב]],טבלה2[[#This Row],[ספרות בצדדים]]+1,טבלה2[[#This Row],[ספרות באמצע]])</f>
        <v>609</v>
      </c>
      <c r="AF1345" s="1" t="str">
        <f>MID(טבלה2[[#This Row],[מספר רכב]],1,טבלה2[[#This Row],[ספרות בצדדים]])</f>
        <v>20</v>
      </c>
      <c r="AG1345" s="1" t="str">
        <f>CONCATENATE(טבלה2[[#This Row],[חלק שמאלי]],"-",טבלה2[[#This Row],[אמצע]],"-",טבלה2[[#This Row],[חלק ימני]])</f>
        <v>20-609-66</v>
      </c>
      <c r="AH1345">
        <f>IF(טבלה2[[#This Row],[מספר ספרות]]=7,3,2)</f>
        <v>3</v>
      </c>
      <c r="AI1345">
        <f>IF(טבלה2[[#This Row],[מספר ספרות]]=7,2,3)</f>
        <v>2</v>
      </c>
    </row>
    <row r="1346" spans="17:35" x14ac:dyDescent="0.25">
      <c r="Q1346">
        <v>72089302</v>
      </c>
      <c r="R1346">
        <v>299</v>
      </c>
      <c r="S1346" t="s">
        <v>374</v>
      </c>
      <c r="T1346" t="s">
        <v>833</v>
      </c>
      <c r="U1346" t="s">
        <v>393</v>
      </c>
      <c r="V1346">
        <v>11</v>
      </c>
      <c r="W1346">
        <v>2022</v>
      </c>
      <c r="X1346" s="1">
        <f>2025-טבלה2[[#This Row],[שנת יצור]]</f>
        <v>3</v>
      </c>
      <c r="Y1346" s="39">
        <v>45757</v>
      </c>
      <c r="Z1346" s="39">
        <v>46150</v>
      </c>
      <c r="AA1346" t="s">
        <v>184</v>
      </c>
      <c r="AB1346" t="s">
        <v>564</v>
      </c>
      <c r="AC1346" s="1">
        <f>LEN(טבלה2[[#This Row],[מספר רכב]])</f>
        <v>8</v>
      </c>
      <c r="AD1346" s="1" t="str">
        <f>RIGHT(טבלה2[[#This Row],[מספר רכב]],טבלה2[[#This Row],[ספרות בצדדים]])</f>
        <v>302</v>
      </c>
      <c r="AE1346" s="1" t="str">
        <f>MID(טבלה2[[#This Row],[מספר רכב]],טבלה2[[#This Row],[ספרות בצדדים]]+1,טבלה2[[#This Row],[ספרות באמצע]])</f>
        <v>89</v>
      </c>
      <c r="AF1346" s="1" t="str">
        <f>MID(טבלה2[[#This Row],[מספר רכב]],1,טבלה2[[#This Row],[ספרות בצדדים]])</f>
        <v>720</v>
      </c>
      <c r="AG1346" s="1" t="str">
        <f>CONCATENATE(טבלה2[[#This Row],[חלק שמאלי]],"-",טבלה2[[#This Row],[אמצע]],"-",טבלה2[[#This Row],[חלק ימני]])</f>
        <v>720-89-302</v>
      </c>
      <c r="AH1346">
        <f>IF(טבלה2[[#This Row],[מספר ספרות]]=7,3,2)</f>
        <v>2</v>
      </c>
      <c r="AI1346">
        <f>IF(טבלה2[[#This Row],[מספר ספרות]]=7,2,3)</f>
        <v>3</v>
      </c>
    </row>
    <row r="1347" spans="17:35" x14ac:dyDescent="0.25">
      <c r="Q1347">
        <v>9856467</v>
      </c>
      <c r="R1347">
        <v>683</v>
      </c>
      <c r="S1347" t="s">
        <v>192</v>
      </c>
      <c r="T1347" t="s">
        <v>351</v>
      </c>
      <c r="U1347" t="s">
        <v>194</v>
      </c>
      <c r="V1347">
        <v>15</v>
      </c>
      <c r="W1347">
        <v>2008</v>
      </c>
      <c r="X1347" s="1">
        <f>2025-טבלה2[[#This Row],[שנת יצור]]</f>
        <v>17</v>
      </c>
      <c r="Y1347" s="39">
        <v>45643</v>
      </c>
      <c r="Z1347" s="39">
        <v>45921</v>
      </c>
      <c r="AA1347" t="s">
        <v>156</v>
      </c>
      <c r="AB1347" t="s">
        <v>352</v>
      </c>
      <c r="AC1347" s="1">
        <f>LEN(טבלה2[[#This Row],[מספר רכב]])</f>
        <v>7</v>
      </c>
      <c r="AD1347" s="1" t="str">
        <f>RIGHT(טבלה2[[#This Row],[מספר רכב]],טבלה2[[#This Row],[ספרות בצדדים]])</f>
        <v>67</v>
      </c>
      <c r="AE1347" s="1" t="str">
        <f>MID(טבלה2[[#This Row],[מספר רכב]],טבלה2[[#This Row],[ספרות בצדדים]]+1,טבלה2[[#This Row],[ספרות באמצע]])</f>
        <v>564</v>
      </c>
      <c r="AF1347" s="1" t="str">
        <f>MID(טבלה2[[#This Row],[מספר רכב]],1,טבלה2[[#This Row],[ספרות בצדדים]])</f>
        <v>98</v>
      </c>
      <c r="AG1347" s="1" t="str">
        <f>CONCATENATE(טבלה2[[#This Row],[חלק שמאלי]],"-",טבלה2[[#This Row],[אמצע]],"-",טבלה2[[#This Row],[חלק ימני]])</f>
        <v>98-564-67</v>
      </c>
      <c r="AH1347">
        <f>IF(טבלה2[[#This Row],[מספר ספרות]]=7,3,2)</f>
        <v>3</v>
      </c>
      <c r="AI1347">
        <f>IF(טבלה2[[#This Row],[מספר ספרות]]=7,2,3)</f>
        <v>2</v>
      </c>
    </row>
    <row r="1348" spans="17:35" x14ac:dyDescent="0.25">
      <c r="Q1348">
        <v>8231762</v>
      </c>
      <c r="R1348">
        <v>588</v>
      </c>
      <c r="S1348" t="s">
        <v>111</v>
      </c>
      <c r="T1348" t="s">
        <v>112</v>
      </c>
      <c r="U1348" t="s">
        <v>121</v>
      </c>
      <c r="V1348">
        <v>15</v>
      </c>
      <c r="W1348">
        <v>2008</v>
      </c>
      <c r="X1348" s="1">
        <f>2025-טבלה2[[#This Row],[שנת יצור]]</f>
        <v>17</v>
      </c>
      <c r="Y1348" s="39">
        <v>45803</v>
      </c>
      <c r="Z1348" s="39">
        <v>46148</v>
      </c>
      <c r="AA1348" t="s">
        <v>119</v>
      </c>
      <c r="AB1348" t="s">
        <v>115</v>
      </c>
      <c r="AC1348" s="1">
        <f>LEN(טבלה2[[#This Row],[מספר רכב]])</f>
        <v>7</v>
      </c>
      <c r="AD1348" s="1" t="str">
        <f>RIGHT(טבלה2[[#This Row],[מספר רכב]],טבלה2[[#This Row],[ספרות בצדדים]])</f>
        <v>62</v>
      </c>
      <c r="AE1348" s="1" t="str">
        <f>MID(טבלה2[[#This Row],[מספר רכב]],טבלה2[[#This Row],[ספרות בצדדים]]+1,טבלה2[[#This Row],[ספרות באמצע]])</f>
        <v>317</v>
      </c>
      <c r="AF1348" s="1" t="str">
        <f>MID(טבלה2[[#This Row],[מספר רכב]],1,טבלה2[[#This Row],[ספרות בצדדים]])</f>
        <v>82</v>
      </c>
      <c r="AG1348" s="1" t="str">
        <f>CONCATENATE(טבלה2[[#This Row],[חלק שמאלי]],"-",טבלה2[[#This Row],[אמצע]],"-",טבלה2[[#This Row],[חלק ימני]])</f>
        <v>82-317-62</v>
      </c>
      <c r="AH1348">
        <f>IF(טבלה2[[#This Row],[מספר ספרות]]=7,3,2)</f>
        <v>3</v>
      </c>
      <c r="AI1348">
        <f>IF(טבלה2[[#This Row],[מספר ספרות]]=7,2,3)</f>
        <v>2</v>
      </c>
    </row>
    <row r="1349" spans="17:35" x14ac:dyDescent="0.25">
      <c r="Q1349">
        <v>5660014</v>
      </c>
      <c r="R1349">
        <v>114</v>
      </c>
      <c r="S1349" t="s">
        <v>176</v>
      </c>
      <c r="T1349">
        <v>211.054</v>
      </c>
      <c r="U1349" t="s">
        <v>177</v>
      </c>
      <c r="W1349">
        <v>2006</v>
      </c>
      <c r="X1349" s="1">
        <f>2025-טבלה2[[#This Row],[שנת יצור]]</f>
        <v>19</v>
      </c>
      <c r="Y1349" s="39">
        <v>45518</v>
      </c>
      <c r="Z1349" s="39">
        <v>45868</v>
      </c>
      <c r="AA1349" t="s">
        <v>116</v>
      </c>
      <c r="AB1349" t="s">
        <v>267</v>
      </c>
      <c r="AC1349" s="1">
        <f>LEN(טבלה2[[#This Row],[מספר רכב]])</f>
        <v>7</v>
      </c>
      <c r="AD1349" s="1" t="str">
        <f>RIGHT(טבלה2[[#This Row],[מספר רכב]],טבלה2[[#This Row],[ספרות בצדדים]])</f>
        <v>14</v>
      </c>
      <c r="AE1349" s="1" t="str">
        <f>MID(טבלה2[[#This Row],[מספר רכב]],טבלה2[[#This Row],[ספרות בצדדים]]+1,טבלה2[[#This Row],[ספרות באמצע]])</f>
        <v>600</v>
      </c>
      <c r="AF1349" s="1" t="str">
        <f>MID(טבלה2[[#This Row],[מספר רכב]],1,טבלה2[[#This Row],[ספרות בצדדים]])</f>
        <v>56</v>
      </c>
      <c r="AG1349" s="1" t="str">
        <f>CONCATENATE(טבלה2[[#This Row],[חלק שמאלי]],"-",טבלה2[[#This Row],[אמצע]],"-",טבלה2[[#This Row],[חלק ימני]])</f>
        <v>56-600-14</v>
      </c>
      <c r="AH1349">
        <f>IF(טבלה2[[#This Row],[מספר ספרות]]=7,3,2)</f>
        <v>3</v>
      </c>
      <c r="AI1349">
        <f>IF(טבלה2[[#This Row],[מספר ספרות]]=7,2,3)</f>
        <v>2</v>
      </c>
    </row>
    <row r="1350" spans="17:35" x14ac:dyDescent="0.25">
      <c r="Q1350">
        <v>7719978</v>
      </c>
      <c r="R1350">
        <v>845</v>
      </c>
      <c r="S1350" t="s">
        <v>226</v>
      </c>
      <c r="T1350" t="s">
        <v>357</v>
      </c>
      <c r="U1350" t="s">
        <v>425</v>
      </c>
      <c r="V1350">
        <v>15</v>
      </c>
      <c r="W1350">
        <v>2012</v>
      </c>
      <c r="X1350" s="1">
        <f>2025-טבלה2[[#This Row],[שנת יצור]]</f>
        <v>13</v>
      </c>
      <c r="Y1350" s="39">
        <v>45359</v>
      </c>
      <c r="Z1350" s="39">
        <v>45720</v>
      </c>
      <c r="AA1350" t="s">
        <v>116</v>
      </c>
      <c r="AB1350" t="s">
        <v>358</v>
      </c>
      <c r="AC1350" s="1">
        <f>LEN(טבלה2[[#This Row],[מספר רכב]])</f>
        <v>7</v>
      </c>
      <c r="AD1350" s="1" t="str">
        <f>RIGHT(טבלה2[[#This Row],[מספר רכב]],טבלה2[[#This Row],[ספרות בצדדים]])</f>
        <v>78</v>
      </c>
      <c r="AE1350" s="1" t="str">
        <f>MID(טבלה2[[#This Row],[מספר רכב]],טבלה2[[#This Row],[ספרות בצדדים]]+1,טבלה2[[#This Row],[ספרות באמצע]])</f>
        <v>199</v>
      </c>
      <c r="AF1350" s="1" t="str">
        <f>MID(טבלה2[[#This Row],[מספר רכב]],1,טבלה2[[#This Row],[ספרות בצדדים]])</f>
        <v>77</v>
      </c>
      <c r="AG1350" s="1" t="str">
        <f>CONCATENATE(טבלה2[[#This Row],[חלק שמאלי]],"-",טבלה2[[#This Row],[אמצע]],"-",טבלה2[[#This Row],[חלק ימני]])</f>
        <v>77-199-78</v>
      </c>
      <c r="AH1350">
        <f>IF(טבלה2[[#This Row],[מספר ספרות]]=7,3,2)</f>
        <v>3</v>
      </c>
      <c r="AI1350">
        <f>IF(טבלה2[[#This Row],[מספר ספרות]]=7,2,3)</f>
        <v>2</v>
      </c>
    </row>
    <row r="1351" spans="17:35" x14ac:dyDescent="0.25">
      <c r="Q1351">
        <v>7651663</v>
      </c>
      <c r="R1351">
        <v>430</v>
      </c>
      <c r="S1351" t="s">
        <v>274</v>
      </c>
      <c r="T1351" t="s">
        <v>882</v>
      </c>
      <c r="U1351" t="s">
        <v>883</v>
      </c>
      <c r="V1351">
        <v>15</v>
      </c>
      <c r="W1351">
        <v>2008</v>
      </c>
      <c r="X1351" s="1">
        <f>2025-טבלה2[[#This Row],[שנת יצור]]</f>
        <v>17</v>
      </c>
      <c r="Y1351" s="39">
        <v>45497</v>
      </c>
      <c r="Z1351" s="39">
        <v>45866</v>
      </c>
      <c r="AA1351" t="s">
        <v>133</v>
      </c>
      <c r="AB1351" t="s">
        <v>277</v>
      </c>
      <c r="AC1351" s="1">
        <f>LEN(טבלה2[[#This Row],[מספר רכב]])</f>
        <v>7</v>
      </c>
      <c r="AD1351" s="1" t="str">
        <f>RIGHT(טבלה2[[#This Row],[מספר רכב]],טבלה2[[#This Row],[ספרות בצדדים]])</f>
        <v>63</v>
      </c>
      <c r="AE1351" s="1" t="str">
        <f>MID(טבלה2[[#This Row],[מספר רכב]],טבלה2[[#This Row],[ספרות בצדדים]]+1,טבלה2[[#This Row],[ספרות באמצע]])</f>
        <v>516</v>
      </c>
      <c r="AF1351" s="1" t="str">
        <f>MID(טבלה2[[#This Row],[מספר רכב]],1,טבלה2[[#This Row],[ספרות בצדדים]])</f>
        <v>76</v>
      </c>
      <c r="AG1351" s="1" t="str">
        <f>CONCATENATE(טבלה2[[#This Row],[חלק שמאלי]],"-",טבלה2[[#This Row],[אמצע]],"-",טבלה2[[#This Row],[חלק ימני]])</f>
        <v>76-516-63</v>
      </c>
      <c r="AH1351">
        <f>IF(טבלה2[[#This Row],[מספר ספרות]]=7,3,2)</f>
        <v>3</v>
      </c>
      <c r="AI1351">
        <f>IF(טבלה2[[#This Row],[מספר ספרות]]=7,2,3)</f>
        <v>2</v>
      </c>
    </row>
    <row r="1352" spans="17:35" x14ac:dyDescent="0.25">
      <c r="Q1352">
        <v>8428164</v>
      </c>
      <c r="R1352">
        <v>481</v>
      </c>
      <c r="S1352" t="s">
        <v>165</v>
      </c>
      <c r="T1352" t="s">
        <v>884</v>
      </c>
      <c r="U1352" t="s">
        <v>177</v>
      </c>
      <c r="V1352">
        <v>15</v>
      </c>
      <c r="W1352">
        <v>2008</v>
      </c>
      <c r="X1352" s="1">
        <f>2025-טבלה2[[#This Row],[שנת יצור]]</f>
        <v>17</v>
      </c>
      <c r="Y1352" s="39">
        <v>45260</v>
      </c>
      <c r="Z1352" s="39">
        <v>45631</v>
      </c>
      <c r="AA1352" t="s">
        <v>116</v>
      </c>
      <c r="AB1352" t="s">
        <v>615</v>
      </c>
      <c r="AC1352" s="1">
        <f>LEN(טבלה2[[#This Row],[מספר רכב]])</f>
        <v>7</v>
      </c>
      <c r="AD1352" s="1" t="str">
        <f>RIGHT(טבלה2[[#This Row],[מספר רכב]],טבלה2[[#This Row],[ספרות בצדדים]])</f>
        <v>64</v>
      </c>
      <c r="AE1352" s="1" t="str">
        <f>MID(טבלה2[[#This Row],[מספר רכב]],טבלה2[[#This Row],[ספרות בצדדים]]+1,טבלה2[[#This Row],[ספרות באמצע]])</f>
        <v>281</v>
      </c>
      <c r="AF1352" s="1" t="str">
        <f>MID(טבלה2[[#This Row],[מספר רכב]],1,טבלה2[[#This Row],[ספרות בצדדים]])</f>
        <v>84</v>
      </c>
      <c r="AG1352" s="1" t="str">
        <f>CONCATENATE(טבלה2[[#This Row],[חלק שמאלי]],"-",טבלה2[[#This Row],[אמצע]],"-",טבלה2[[#This Row],[חלק ימני]])</f>
        <v>84-281-64</v>
      </c>
      <c r="AH1352">
        <f>IF(טבלה2[[#This Row],[מספר ספרות]]=7,3,2)</f>
        <v>3</v>
      </c>
      <c r="AI1352">
        <f>IF(טבלה2[[#This Row],[מספר ספרות]]=7,2,3)</f>
        <v>2</v>
      </c>
    </row>
    <row r="1353" spans="17:35" x14ac:dyDescent="0.25">
      <c r="Q1353">
        <v>7931263</v>
      </c>
      <c r="R1353">
        <v>413</v>
      </c>
      <c r="S1353" t="s">
        <v>123</v>
      </c>
      <c r="T1353" t="s">
        <v>180</v>
      </c>
      <c r="U1353" t="s">
        <v>125</v>
      </c>
      <c r="V1353">
        <v>15</v>
      </c>
      <c r="W1353">
        <v>2008</v>
      </c>
      <c r="X1353" s="1">
        <f>2025-טבלה2[[#This Row],[שנת יצור]]</f>
        <v>17</v>
      </c>
      <c r="Y1353" s="39">
        <v>45699</v>
      </c>
      <c r="Z1353" s="39">
        <v>45881</v>
      </c>
      <c r="AA1353" t="s">
        <v>328</v>
      </c>
      <c r="AB1353" t="s">
        <v>127</v>
      </c>
      <c r="AC1353" s="1">
        <f>LEN(טבלה2[[#This Row],[מספר רכב]])</f>
        <v>7</v>
      </c>
      <c r="AD1353" s="1" t="str">
        <f>RIGHT(טבלה2[[#This Row],[מספר רכב]],טבלה2[[#This Row],[ספרות בצדדים]])</f>
        <v>63</v>
      </c>
      <c r="AE1353" s="1" t="str">
        <f>MID(טבלה2[[#This Row],[מספר רכב]],טבלה2[[#This Row],[ספרות בצדדים]]+1,טבלה2[[#This Row],[ספרות באמצע]])</f>
        <v>312</v>
      </c>
      <c r="AF1353" s="1" t="str">
        <f>MID(טבלה2[[#This Row],[מספר רכב]],1,טבלה2[[#This Row],[ספרות בצדדים]])</f>
        <v>79</v>
      </c>
      <c r="AG1353" s="1" t="str">
        <f>CONCATENATE(טבלה2[[#This Row],[חלק שמאלי]],"-",טבלה2[[#This Row],[אמצע]],"-",טבלה2[[#This Row],[חלק ימני]])</f>
        <v>79-312-63</v>
      </c>
      <c r="AH1353">
        <f>IF(טבלה2[[#This Row],[מספר ספרות]]=7,3,2)</f>
        <v>3</v>
      </c>
      <c r="AI1353">
        <f>IF(טבלה2[[#This Row],[מספר ספרות]]=7,2,3)</f>
        <v>2</v>
      </c>
    </row>
    <row r="1354" spans="17:35" x14ac:dyDescent="0.25">
      <c r="Q1354">
        <v>5276558</v>
      </c>
      <c r="R1354">
        <v>588</v>
      </c>
      <c r="S1354" t="s">
        <v>111</v>
      </c>
      <c r="T1354" t="s">
        <v>112</v>
      </c>
      <c r="U1354" t="s">
        <v>121</v>
      </c>
      <c r="W1354">
        <v>2005</v>
      </c>
      <c r="X1354" s="1">
        <f>2025-טבלה2[[#This Row],[שנת יצור]]</f>
        <v>20</v>
      </c>
      <c r="Y1354" s="39">
        <v>45554</v>
      </c>
      <c r="Z1354" s="39">
        <v>45913</v>
      </c>
      <c r="AA1354" t="s">
        <v>116</v>
      </c>
      <c r="AB1354" t="s">
        <v>115</v>
      </c>
      <c r="AC1354" s="1">
        <f>LEN(טבלה2[[#This Row],[מספר רכב]])</f>
        <v>7</v>
      </c>
      <c r="AD1354" s="1" t="str">
        <f>RIGHT(טבלה2[[#This Row],[מספר רכב]],טבלה2[[#This Row],[ספרות בצדדים]])</f>
        <v>58</v>
      </c>
      <c r="AE1354" s="1" t="str">
        <f>MID(טבלה2[[#This Row],[מספר רכב]],טבלה2[[#This Row],[ספרות בצדדים]]+1,טבלה2[[#This Row],[ספרות באמצע]])</f>
        <v>765</v>
      </c>
      <c r="AF1354" s="1" t="str">
        <f>MID(טבלה2[[#This Row],[מספר רכב]],1,טבלה2[[#This Row],[ספרות בצדדים]])</f>
        <v>52</v>
      </c>
      <c r="AG1354" s="1" t="str">
        <f>CONCATENATE(טבלה2[[#This Row],[חלק שמאלי]],"-",טבלה2[[#This Row],[אמצע]],"-",טבלה2[[#This Row],[חלק ימני]])</f>
        <v>52-765-58</v>
      </c>
      <c r="AH1354">
        <f>IF(טבלה2[[#This Row],[מספר ספרות]]=7,3,2)</f>
        <v>3</v>
      </c>
      <c r="AI1354">
        <f>IF(טבלה2[[#This Row],[מספר ספרות]]=7,2,3)</f>
        <v>2</v>
      </c>
    </row>
    <row r="1355" spans="17:35" x14ac:dyDescent="0.25">
      <c r="Q1355">
        <v>1058573</v>
      </c>
      <c r="R1355">
        <v>253</v>
      </c>
      <c r="S1355" t="s">
        <v>196</v>
      </c>
      <c r="T1355" t="s">
        <v>243</v>
      </c>
      <c r="U1355" t="s">
        <v>198</v>
      </c>
      <c r="V1355">
        <v>15</v>
      </c>
      <c r="W1355">
        <v>2010</v>
      </c>
      <c r="X1355" s="1">
        <f>2025-טבלה2[[#This Row],[שנת יצור]]</f>
        <v>15</v>
      </c>
      <c r="Y1355" s="39">
        <v>45362</v>
      </c>
      <c r="Z1355" s="39">
        <v>45729</v>
      </c>
      <c r="AA1355" t="s">
        <v>246</v>
      </c>
      <c r="AB1355" t="s">
        <v>200</v>
      </c>
      <c r="AC1355" s="1">
        <f>LEN(טבלה2[[#This Row],[מספר רכב]])</f>
        <v>7</v>
      </c>
      <c r="AD1355" s="1" t="str">
        <f>RIGHT(טבלה2[[#This Row],[מספר רכב]],טבלה2[[#This Row],[ספרות בצדדים]])</f>
        <v>73</v>
      </c>
      <c r="AE1355" s="1" t="str">
        <f>MID(טבלה2[[#This Row],[מספר רכב]],טבלה2[[#This Row],[ספרות בצדדים]]+1,טבלה2[[#This Row],[ספרות באמצע]])</f>
        <v>585</v>
      </c>
      <c r="AF1355" s="1" t="str">
        <f>MID(טבלה2[[#This Row],[מספר רכב]],1,טבלה2[[#This Row],[ספרות בצדדים]])</f>
        <v>10</v>
      </c>
      <c r="AG1355" s="1" t="str">
        <f>CONCATENATE(טבלה2[[#This Row],[חלק שמאלי]],"-",טבלה2[[#This Row],[אמצע]],"-",טבלה2[[#This Row],[חלק ימני]])</f>
        <v>10-585-73</v>
      </c>
      <c r="AH1355">
        <f>IF(טבלה2[[#This Row],[מספר ספרות]]=7,3,2)</f>
        <v>3</v>
      </c>
      <c r="AI1355">
        <f>IF(טבלה2[[#This Row],[מספר ספרות]]=7,2,3)</f>
        <v>2</v>
      </c>
    </row>
    <row r="1356" spans="17:35" x14ac:dyDescent="0.25">
      <c r="Q1356">
        <v>7404638</v>
      </c>
      <c r="R1356">
        <v>416</v>
      </c>
      <c r="S1356" t="s">
        <v>408</v>
      </c>
      <c r="T1356" t="s">
        <v>885</v>
      </c>
      <c r="U1356" t="s">
        <v>136</v>
      </c>
      <c r="V1356">
        <v>15</v>
      </c>
      <c r="W1356">
        <v>2016</v>
      </c>
      <c r="X1356" s="1">
        <f>2025-טבלה2[[#This Row],[שנת יצור]]</f>
        <v>9</v>
      </c>
      <c r="Y1356" s="39">
        <v>45757</v>
      </c>
      <c r="Z1356" s="39">
        <v>46115</v>
      </c>
      <c r="AA1356" t="s">
        <v>156</v>
      </c>
      <c r="AB1356" t="s">
        <v>643</v>
      </c>
      <c r="AC1356" s="1">
        <f>LEN(טבלה2[[#This Row],[מספר רכב]])</f>
        <v>7</v>
      </c>
      <c r="AD1356" s="1" t="str">
        <f>RIGHT(טבלה2[[#This Row],[מספר רכב]],טבלה2[[#This Row],[ספרות בצדדים]])</f>
        <v>38</v>
      </c>
      <c r="AE1356" s="1" t="str">
        <f>MID(טבלה2[[#This Row],[מספר רכב]],טבלה2[[#This Row],[ספרות בצדדים]]+1,טבלה2[[#This Row],[ספרות באמצע]])</f>
        <v>046</v>
      </c>
      <c r="AF1356" s="1" t="str">
        <f>MID(טבלה2[[#This Row],[מספר רכב]],1,טבלה2[[#This Row],[ספרות בצדדים]])</f>
        <v>74</v>
      </c>
      <c r="AG1356" s="1" t="str">
        <f>CONCATENATE(טבלה2[[#This Row],[חלק שמאלי]],"-",טבלה2[[#This Row],[אמצע]],"-",טבלה2[[#This Row],[חלק ימני]])</f>
        <v>74-046-38</v>
      </c>
      <c r="AH1356">
        <f>IF(טבלה2[[#This Row],[מספר ספרות]]=7,3,2)</f>
        <v>3</v>
      </c>
      <c r="AI1356">
        <f>IF(טבלה2[[#This Row],[מספר ספרות]]=7,2,3)</f>
        <v>2</v>
      </c>
    </row>
    <row r="1357" spans="17:35" x14ac:dyDescent="0.25">
      <c r="Q1357">
        <v>43959803</v>
      </c>
      <c r="R1357">
        <v>885</v>
      </c>
      <c r="S1357" t="s">
        <v>239</v>
      </c>
      <c r="T1357" t="s">
        <v>749</v>
      </c>
      <c r="U1357" t="s">
        <v>151</v>
      </c>
      <c r="V1357">
        <v>15</v>
      </c>
      <c r="W1357">
        <v>2023</v>
      </c>
      <c r="X1357" s="1">
        <f>2025-טבלה2[[#This Row],[שנת יצור]]</f>
        <v>2</v>
      </c>
      <c r="Y1357" s="39">
        <v>45029</v>
      </c>
      <c r="Z1357" s="39">
        <v>46124</v>
      </c>
      <c r="AA1357" t="s">
        <v>119</v>
      </c>
      <c r="AB1357" t="s">
        <v>750</v>
      </c>
      <c r="AC1357" s="1">
        <f>LEN(טבלה2[[#This Row],[מספר רכב]])</f>
        <v>8</v>
      </c>
      <c r="AD1357" s="1" t="str">
        <f>RIGHT(טבלה2[[#This Row],[מספר רכב]],טבלה2[[#This Row],[ספרות בצדדים]])</f>
        <v>803</v>
      </c>
      <c r="AE1357" s="1" t="str">
        <f>MID(טבלה2[[#This Row],[מספר רכב]],טבלה2[[#This Row],[ספרות בצדדים]]+1,טבלה2[[#This Row],[ספרות באמצע]])</f>
        <v>59</v>
      </c>
      <c r="AF1357" s="1" t="str">
        <f>MID(טבלה2[[#This Row],[מספר רכב]],1,טבלה2[[#This Row],[ספרות בצדדים]])</f>
        <v>439</v>
      </c>
      <c r="AG1357" s="1" t="str">
        <f>CONCATENATE(טבלה2[[#This Row],[חלק שמאלי]],"-",טבלה2[[#This Row],[אמצע]],"-",טבלה2[[#This Row],[חלק ימני]])</f>
        <v>439-59-803</v>
      </c>
      <c r="AH1357">
        <f>IF(טבלה2[[#This Row],[מספר ספרות]]=7,3,2)</f>
        <v>2</v>
      </c>
      <c r="AI1357">
        <f>IF(טבלה2[[#This Row],[מספר ספרות]]=7,2,3)</f>
        <v>3</v>
      </c>
    </row>
    <row r="1358" spans="17:35" x14ac:dyDescent="0.25">
      <c r="Q1358">
        <v>3750914</v>
      </c>
      <c r="R1358">
        <v>413</v>
      </c>
      <c r="S1358" t="s">
        <v>123</v>
      </c>
      <c r="T1358" t="s">
        <v>179</v>
      </c>
      <c r="U1358" t="s">
        <v>158</v>
      </c>
      <c r="W1358">
        <v>2006</v>
      </c>
      <c r="X1358" s="1">
        <f>2025-טבלה2[[#This Row],[שנת יצור]]</f>
        <v>19</v>
      </c>
      <c r="Y1358" s="39">
        <v>45498</v>
      </c>
      <c r="Z1358" s="39">
        <v>45837</v>
      </c>
      <c r="AA1358" t="s">
        <v>119</v>
      </c>
      <c r="AB1358" t="s">
        <v>127</v>
      </c>
      <c r="AC1358" s="1">
        <f>LEN(טבלה2[[#This Row],[מספר רכב]])</f>
        <v>7</v>
      </c>
      <c r="AD1358" s="1" t="str">
        <f>RIGHT(טבלה2[[#This Row],[מספר רכב]],טבלה2[[#This Row],[ספרות בצדדים]])</f>
        <v>14</v>
      </c>
      <c r="AE1358" s="1" t="str">
        <f>MID(טבלה2[[#This Row],[מספר רכב]],טבלה2[[#This Row],[ספרות בצדדים]]+1,טבלה2[[#This Row],[ספרות באמצע]])</f>
        <v>509</v>
      </c>
      <c r="AF1358" s="1" t="str">
        <f>MID(טבלה2[[#This Row],[מספר רכב]],1,טבלה2[[#This Row],[ספרות בצדדים]])</f>
        <v>37</v>
      </c>
      <c r="AG1358" s="1" t="str">
        <f>CONCATENATE(טבלה2[[#This Row],[חלק שמאלי]],"-",טבלה2[[#This Row],[אמצע]],"-",טבלה2[[#This Row],[חלק ימני]])</f>
        <v>37-509-14</v>
      </c>
      <c r="AH1358">
        <f>IF(טבלה2[[#This Row],[מספר ספרות]]=7,3,2)</f>
        <v>3</v>
      </c>
      <c r="AI1358">
        <f>IF(טבלה2[[#This Row],[מספר ספרות]]=7,2,3)</f>
        <v>2</v>
      </c>
    </row>
    <row r="1359" spans="17:35" x14ac:dyDescent="0.25">
      <c r="Q1359">
        <v>9365759</v>
      </c>
      <c r="R1359">
        <v>465</v>
      </c>
      <c r="S1359" t="s">
        <v>886</v>
      </c>
      <c r="T1359" t="s">
        <v>887</v>
      </c>
      <c r="U1359" t="s">
        <v>287</v>
      </c>
      <c r="W1359">
        <v>2005</v>
      </c>
      <c r="X1359" s="1">
        <f>2025-טבלה2[[#This Row],[שנת יצור]]</f>
        <v>20</v>
      </c>
      <c r="Y1359" s="39">
        <v>45757</v>
      </c>
      <c r="Z1359" s="39">
        <v>45948</v>
      </c>
      <c r="AA1359" t="s">
        <v>888</v>
      </c>
      <c r="AB1359" t="s">
        <v>889</v>
      </c>
      <c r="AC1359" s="1">
        <f>LEN(טבלה2[[#This Row],[מספר רכב]])</f>
        <v>7</v>
      </c>
      <c r="AD1359" s="1" t="str">
        <f>RIGHT(טבלה2[[#This Row],[מספר רכב]],טבלה2[[#This Row],[ספרות בצדדים]])</f>
        <v>59</v>
      </c>
      <c r="AE1359" s="1" t="str">
        <f>MID(טבלה2[[#This Row],[מספר רכב]],טבלה2[[#This Row],[ספרות בצדדים]]+1,טבלה2[[#This Row],[ספרות באמצע]])</f>
        <v>657</v>
      </c>
      <c r="AF1359" s="1" t="str">
        <f>MID(טבלה2[[#This Row],[מספר רכב]],1,טבלה2[[#This Row],[ספרות בצדדים]])</f>
        <v>93</v>
      </c>
      <c r="AG1359" s="1" t="str">
        <f>CONCATENATE(טבלה2[[#This Row],[חלק שמאלי]],"-",טבלה2[[#This Row],[אמצע]],"-",טבלה2[[#This Row],[חלק ימני]])</f>
        <v>93-657-59</v>
      </c>
      <c r="AH1359">
        <f>IF(טבלה2[[#This Row],[מספר ספרות]]=7,3,2)</f>
        <v>3</v>
      </c>
      <c r="AI1359">
        <f>IF(טבלה2[[#This Row],[מספר ספרות]]=7,2,3)</f>
        <v>2</v>
      </c>
    </row>
    <row r="1360" spans="17:35" x14ac:dyDescent="0.25">
      <c r="Q1360">
        <v>1751063</v>
      </c>
      <c r="R1360">
        <v>413</v>
      </c>
      <c r="S1360" t="s">
        <v>123</v>
      </c>
      <c r="T1360" t="s">
        <v>180</v>
      </c>
      <c r="U1360" t="s">
        <v>125</v>
      </c>
      <c r="V1360">
        <v>15</v>
      </c>
      <c r="W1360">
        <v>2008</v>
      </c>
      <c r="X1360" s="1">
        <f>2025-טבלה2[[#This Row],[שנת יצור]]</f>
        <v>17</v>
      </c>
      <c r="Y1360" s="39">
        <v>45803</v>
      </c>
      <c r="Z1360" s="39">
        <v>46169</v>
      </c>
      <c r="AA1360" t="s">
        <v>126</v>
      </c>
      <c r="AB1360" t="s">
        <v>127</v>
      </c>
      <c r="AC1360" s="1">
        <f>LEN(טבלה2[[#This Row],[מספר רכב]])</f>
        <v>7</v>
      </c>
      <c r="AD1360" s="1" t="str">
        <f>RIGHT(טבלה2[[#This Row],[מספר רכב]],טבלה2[[#This Row],[ספרות בצדדים]])</f>
        <v>63</v>
      </c>
      <c r="AE1360" s="1" t="str">
        <f>MID(טבלה2[[#This Row],[מספר רכב]],טבלה2[[#This Row],[ספרות בצדדים]]+1,טבלה2[[#This Row],[ספרות באמצע]])</f>
        <v>510</v>
      </c>
      <c r="AF1360" s="1" t="str">
        <f>MID(טבלה2[[#This Row],[מספר רכב]],1,טבלה2[[#This Row],[ספרות בצדדים]])</f>
        <v>17</v>
      </c>
      <c r="AG1360" s="1" t="str">
        <f>CONCATENATE(טבלה2[[#This Row],[חלק שמאלי]],"-",טבלה2[[#This Row],[אמצע]],"-",טבלה2[[#This Row],[חלק ימני]])</f>
        <v>17-510-63</v>
      </c>
      <c r="AH1360">
        <f>IF(טבלה2[[#This Row],[מספר ספרות]]=7,3,2)</f>
        <v>3</v>
      </c>
      <c r="AI1360">
        <f>IF(טבלה2[[#This Row],[מספר ספרות]]=7,2,3)</f>
        <v>2</v>
      </c>
    </row>
    <row r="1361" spans="17:35" x14ac:dyDescent="0.25">
      <c r="Q1361">
        <v>3327214</v>
      </c>
      <c r="R1361">
        <v>588</v>
      </c>
      <c r="S1361" t="s">
        <v>111</v>
      </c>
      <c r="T1361" t="s">
        <v>112</v>
      </c>
      <c r="U1361" t="s">
        <v>113</v>
      </c>
      <c r="W1361">
        <v>2006</v>
      </c>
      <c r="X1361" s="1">
        <f>2025-טבלה2[[#This Row],[שנת יצור]]</f>
        <v>19</v>
      </c>
      <c r="Y1361" s="39">
        <v>45341</v>
      </c>
      <c r="Z1361" s="39">
        <v>45442</v>
      </c>
      <c r="AA1361" t="s">
        <v>116</v>
      </c>
      <c r="AB1361" t="s">
        <v>115</v>
      </c>
      <c r="AC1361" s="1">
        <f>LEN(טבלה2[[#This Row],[מספר רכב]])</f>
        <v>7</v>
      </c>
      <c r="AD1361" s="1" t="str">
        <f>RIGHT(טבלה2[[#This Row],[מספר רכב]],טבלה2[[#This Row],[ספרות בצדדים]])</f>
        <v>14</v>
      </c>
      <c r="AE1361" s="1" t="str">
        <f>MID(טבלה2[[#This Row],[מספר רכב]],טבלה2[[#This Row],[ספרות בצדדים]]+1,טבלה2[[#This Row],[ספרות באמצע]])</f>
        <v>272</v>
      </c>
      <c r="AF1361" s="1" t="str">
        <f>MID(טבלה2[[#This Row],[מספר רכב]],1,טבלה2[[#This Row],[ספרות בצדדים]])</f>
        <v>33</v>
      </c>
      <c r="AG1361" s="1" t="str">
        <f>CONCATENATE(טבלה2[[#This Row],[חלק שמאלי]],"-",טבלה2[[#This Row],[אמצע]],"-",טבלה2[[#This Row],[חלק ימני]])</f>
        <v>33-272-14</v>
      </c>
      <c r="AH1361">
        <f>IF(טבלה2[[#This Row],[מספר ספרות]]=7,3,2)</f>
        <v>3</v>
      </c>
      <c r="AI1361">
        <f>IF(טבלה2[[#This Row],[מספר ספרות]]=7,2,3)</f>
        <v>2</v>
      </c>
    </row>
    <row r="1362" spans="17:35" x14ac:dyDescent="0.25">
      <c r="Q1362">
        <v>4488363</v>
      </c>
      <c r="R1362">
        <v>734</v>
      </c>
      <c r="S1362" t="s">
        <v>139</v>
      </c>
      <c r="T1362" t="s">
        <v>207</v>
      </c>
      <c r="U1362" t="s">
        <v>208</v>
      </c>
      <c r="W1362">
        <v>2008</v>
      </c>
      <c r="X1362" s="1">
        <f>2025-טבלה2[[#This Row],[שנת יצור]]</f>
        <v>17</v>
      </c>
      <c r="Y1362" s="39">
        <v>45446</v>
      </c>
      <c r="Z1362" s="39">
        <v>45796</v>
      </c>
      <c r="AA1362" t="s">
        <v>218</v>
      </c>
      <c r="AB1362" t="s">
        <v>141</v>
      </c>
      <c r="AC1362" s="1">
        <f>LEN(טבלה2[[#This Row],[מספר רכב]])</f>
        <v>7</v>
      </c>
      <c r="AD1362" s="1" t="str">
        <f>RIGHT(טבלה2[[#This Row],[מספר רכב]],טבלה2[[#This Row],[ספרות בצדדים]])</f>
        <v>63</v>
      </c>
      <c r="AE1362" s="1" t="str">
        <f>MID(טבלה2[[#This Row],[מספר רכב]],טבלה2[[#This Row],[ספרות בצדדים]]+1,טבלה2[[#This Row],[ספרות באמצע]])</f>
        <v>883</v>
      </c>
      <c r="AF1362" s="1" t="str">
        <f>MID(טבלה2[[#This Row],[מספר רכב]],1,טבלה2[[#This Row],[ספרות בצדדים]])</f>
        <v>44</v>
      </c>
      <c r="AG1362" s="1" t="str">
        <f>CONCATENATE(טבלה2[[#This Row],[חלק שמאלי]],"-",טבלה2[[#This Row],[אמצע]],"-",טבלה2[[#This Row],[חלק ימני]])</f>
        <v>44-883-63</v>
      </c>
      <c r="AH1362">
        <f>IF(טבלה2[[#This Row],[מספר ספרות]]=7,3,2)</f>
        <v>3</v>
      </c>
      <c r="AI1362">
        <f>IF(טבלה2[[#This Row],[מספר ספרות]]=7,2,3)</f>
        <v>2</v>
      </c>
    </row>
    <row r="1363" spans="17:35" x14ac:dyDescent="0.25">
      <c r="Q1363">
        <v>9379062</v>
      </c>
      <c r="R1363">
        <v>715</v>
      </c>
      <c r="S1363" t="s">
        <v>169</v>
      </c>
      <c r="T1363" t="s">
        <v>890</v>
      </c>
      <c r="U1363" t="s">
        <v>130</v>
      </c>
      <c r="V1363">
        <v>15</v>
      </c>
      <c r="W1363">
        <v>2008</v>
      </c>
      <c r="X1363" s="1">
        <f>2025-טבלה2[[#This Row],[שנת יצור]]</f>
        <v>17</v>
      </c>
      <c r="Y1363" s="39">
        <v>45498</v>
      </c>
      <c r="Z1363" s="39">
        <v>45895</v>
      </c>
      <c r="AA1363" t="s">
        <v>233</v>
      </c>
      <c r="AB1363" t="s">
        <v>172</v>
      </c>
      <c r="AC1363" s="1">
        <f>LEN(טבלה2[[#This Row],[מספר רכב]])</f>
        <v>7</v>
      </c>
      <c r="AD1363" s="1" t="str">
        <f>RIGHT(טבלה2[[#This Row],[מספר רכב]],טבלה2[[#This Row],[ספרות בצדדים]])</f>
        <v>62</v>
      </c>
      <c r="AE1363" s="1" t="str">
        <f>MID(טבלה2[[#This Row],[מספר רכב]],טבלה2[[#This Row],[ספרות בצדדים]]+1,טבלה2[[#This Row],[ספרות באמצע]])</f>
        <v>790</v>
      </c>
      <c r="AF1363" s="1" t="str">
        <f>MID(טבלה2[[#This Row],[מספר רכב]],1,טבלה2[[#This Row],[ספרות בצדדים]])</f>
        <v>93</v>
      </c>
      <c r="AG1363" s="1" t="str">
        <f>CONCATENATE(טבלה2[[#This Row],[חלק שמאלי]],"-",טבלה2[[#This Row],[אמצע]],"-",טבלה2[[#This Row],[חלק ימני]])</f>
        <v>93-790-62</v>
      </c>
      <c r="AH1363">
        <f>IF(טבלה2[[#This Row],[מספר ספרות]]=7,3,2)</f>
        <v>3</v>
      </c>
      <c r="AI1363">
        <f>IF(טבלה2[[#This Row],[מספר ספרות]]=7,2,3)</f>
        <v>2</v>
      </c>
    </row>
    <row r="1364" spans="17:35" x14ac:dyDescent="0.25">
      <c r="Q1364">
        <v>7627270</v>
      </c>
      <c r="R1364">
        <v>312</v>
      </c>
      <c r="S1364" t="s">
        <v>153</v>
      </c>
      <c r="T1364" t="s">
        <v>504</v>
      </c>
      <c r="V1364">
        <v>7</v>
      </c>
      <c r="W1364">
        <v>2011</v>
      </c>
      <c r="X1364" s="1">
        <f>2025-טבלה2[[#This Row],[שנת יצור]]</f>
        <v>14</v>
      </c>
      <c r="Y1364" s="39">
        <v>45757</v>
      </c>
      <c r="Z1364" s="39">
        <v>46170</v>
      </c>
      <c r="AA1364" t="s">
        <v>119</v>
      </c>
      <c r="AB1364" t="s">
        <v>505</v>
      </c>
      <c r="AC1364" s="1">
        <f>LEN(טבלה2[[#This Row],[מספר רכב]])</f>
        <v>7</v>
      </c>
      <c r="AD1364" s="1" t="str">
        <f>RIGHT(טבלה2[[#This Row],[מספר רכב]],טבלה2[[#This Row],[ספרות בצדדים]])</f>
        <v>70</v>
      </c>
      <c r="AE1364" s="1" t="str">
        <f>MID(טבלה2[[#This Row],[מספר רכב]],טבלה2[[#This Row],[ספרות בצדדים]]+1,טבלה2[[#This Row],[ספרות באמצע]])</f>
        <v>272</v>
      </c>
      <c r="AF1364" s="1" t="str">
        <f>MID(טבלה2[[#This Row],[מספר רכב]],1,טבלה2[[#This Row],[ספרות בצדדים]])</f>
        <v>76</v>
      </c>
      <c r="AG1364" s="1" t="str">
        <f>CONCATENATE(טבלה2[[#This Row],[חלק שמאלי]],"-",טבלה2[[#This Row],[אמצע]],"-",טבלה2[[#This Row],[חלק ימני]])</f>
        <v>76-272-70</v>
      </c>
      <c r="AH1364">
        <f>IF(טבלה2[[#This Row],[מספר ספרות]]=7,3,2)</f>
        <v>3</v>
      </c>
      <c r="AI1364">
        <f>IF(טבלה2[[#This Row],[מספר ספרות]]=7,2,3)</f>
        <v>2</v>
      </c>
    </row>
    <row r="1365" spans="17:35" x14ac:dyDescent="0.25">
      <c r="Q1365">
        <v>3451956</v>
      </c>
      <c r="R1365">
        <v>839</v>
      </c>
      <c r="S1365" t="s">
        <v>244</v>
      </c>
      <c r="T1365" t="s">
        <v>245</v>
      </c>
      <c r="U1365" t="s">
        <v>125</v>
      </c>
      <c r="W1365">
        <v>2004</v>
      </c>
      <c r="X1365" s="1">
        <f>2025-טבלה2[[#This Row],[שנת יצור]]</f>
        <v>21</v>
      </c>
      <c r="Y1365" s="39">
        <v>45660</v>
      </c>
      <c r="Z1365" s="39">
        <v>45810</v>
      </c>
      <c r="AA1365" t="s">
        <v>727</v>
      </c>
      <c r="AB1365" t="s">
        <v>127</v>
      </c>
      <c r="AC1365" s="1">
        <f>LEN(טבלה2[[#This Row],[מספר רכב]])</f>
        <v>7</v>
      </c>
      <c r="AD1365" s="1" t="str">
        <f>RIGHT(טבלה2[[#This Row],[מספר רכב]],טבלה2[[#This Row],[ספרות בצדדים]])</f>
        <v>56</v>
      </c>
      <c r="AE1365" s="1" t="str">
        <f>MID(טבלה2[[#This Row],[מספר רכב]],טבלה2[[#This Row],[ספרות בצדדים]]+1,טבלה2[[#This Row],[ספרות באמצע]])</f>
        <v>519</v>
      </c>
      <c r="AF1365" s="1" t="str">
        <f>MID(טבלה2[[#This Row],[מספר רכב]],1,טבלה2[[#This Row],[ספרות בצדדים]])</f>
        <v>34</v>
      </c>
      <c r="AG1365" s="1" t="str">
        <f>CONCATENATE(טבלה2[[#This Row],[חלק שמאלי]],"-",טבלה2[[#This Row],[אמצע]],"-",טבלה2[[#This Row],[חלק ימני]])</f>
        <v>34-519-56</v>
      </c>
      <c r="AH1365">
        <f>IF(טבלה2[[#This Row],[מספר ספרות]]=7,3,2)</f>
        <v>3</v>
      </c>
      <c r="AI1365">
        <f>IF(טבלה2[[#This Row],[מספר ספרות]]=7,2,3)</f>
        <v>2</v>
      </c>
    </row>
    <row r="1366" spans="17:35" x14ac:dyDescent="0.25">
      <c r="Q1366">
        <v>2220863</v>
      </c>
      <c r="R1366">
        <v>590</v>
      </c>
      <c r="S1366" t="s">
        <v>235</v>
      </c>
      <c r="T1366" t="s">
        <v>236</v>
      </c>
      <c r="U1366" t="s">
        <v>130</v>
      </c>
      <c r="V1366">
        <v>15</v>
      </c>
      <c r="W1366">
        <v>2008</v>
      </c>
      <c r="X1366" s="1">
        <f>2025-טבלה2[[#This Row],[שנת יצור]]</f>
        <v>17</v>
      </c>
      <c r="Y1366" s="39">
        <v>45432</v>
      </c>
      <c r="Z1366" s="39">
        <v>45805</v>
      </c>
      <c r="AA1366" t="s">
        <v>390</v>
      </c>
      <c r="AB1366" t="s">
        <v>238</v>
      </c>
      <c r="AC1366" s="1">
        <f>LEN(טבלה2[[#This Row],[מספר רכב]])</f>
        <v>7</v>
      </c>
      <c r="AD1366" s="1" t="str">
        <f>RIGHT(טבלה2[[#This Row],[מספר רכב]],טבלה2[[#This Row],[ספרות בצדדים]])</f>
        <v>63</v>
      </c>
      <c r="AE1366" s="1" t="str">
        <f>MID(טבלה2[[#This Row],[מספר רכב]],טבלה2[[#This Row],[ספרות בצדדים]]+1,טבלה2[[#This Row],[ספרות באמצע]])</f>
        <v>208</v>
      </c>
      <c r="AF1366" s="1" t="str">
        <f>MID(טבלה2[[#This Row],[מספר רכב]],1,טבלה2[[#This Row],[ספרות בצדדים]])</f>
        <v>22</v>
      </c>
      <c r="AG1366" s="1" t="str">
        <f>CONCATENATE(טבלה2[[#This Row],[חלק שמאלי]],"-",טבלה2[[#This Row],[אמצע]],"-",טבלה2[[#This Row],[חלק ימני]])</f>
        <v>22-208-63</v>
      </c>
      <c r="AH1366">
        <f>IF(טבלה2[[#This Row],[מספר ספרות]]=7,3,2)</f>
        <v>3</v>
      </c>
      <c r="AI1366">
        <f>IF(טבלה2[[#This Row],[מספר ספרות]]=7,2,3)</f>
        <v>2</v>
      </c>
    </row>
    <row r="1367" spans="17:35" x14ac:dyDescent="0.25">
      <c r="Q1367">
        <v>5289759</v>
      </c>
      <c r="R1367">
        <v>588</v>
      </c>
      <c r="S1367" t="s">
        <v>111</v>
      </c>
      <c r="T1367" t="s">
        <v>112</v>
      </c>
      <c r="U1367" t="s">
        <v>113</v>
      </c>
      <c r="W1367">
        <v>2005</v>
      </c>
      <c r="X1367" s="1">
        <f>2025-טבלה2[[#This Row],[שנת יצור]]</f>
        <v>20</v>
      </c>
      <c r="Y1367" s="39">
        <v>45386</v>
      </c>
      <c r="Z1367" s="39">
        <v>45702</v>
      </c>
      <c r="AA1367" t="s">
        <v>119</v>
      </c>
      <c r="AB1367" t="s">
        <v>115</v>
      </c>
      <c r="AC1367" s="1">
        <f>LEN(טבלה2[[#This Row],[מספר רכב]])</f>
        <v>7</v>
      </c>
      <c r="AD1367" s="1" t="str">
        <f>RIGHT(טבלה2[[#This Row],[מספר רכב]],טבלה2[[#This Row],[ספרות בצדדים]])</f>
        <v>59</v>
      </c>
      <c r="AE1367" s="1" t="str">
        <f>MID(טבלה2[[#This Row],[מספר רכב]],טבלה2[[#This Row],[ספרות בצדדים]]+1,טבלה2[[#This Row],[ספרות באמצע]])</f>
        <v>897</v>
      </c>
      <c r="AF1367" s="1" t="str">
        <f>MID(טבלה2[[#This Row],[מספר רכב]],1,טבלה2[[#This Row],[ספרות בצדדים]])</f>
        <v>52</v>
      </c>
      <c r="AG1367" s="1" t="str">
        <f>CONCATENATE(טבלה2[[#This Row],[חלק שמאלי]],"-",טבלה2[[#This Row],[אמצע]],"-",טבלה2[[#This Row],[חלק ימני]])</f>
        <v>52-897-59</v>
      </c>
      <c r="AH1367">
        <f>IF(טבלה2[[#This Row],[מספר ספרות]]=7,3,2)</f>
        <v>3</v>
      </c>
      <c r="AI1367">
        <f>IF(טבלה2[[#This Row],[מספר ספרות]]=7,2,3)</f>
        <v>2</v>
      </c>
    </row>
    <row r="1368" spans="17:35" x14ac:dyDescent="0.25">
      <c r="Q1368">
        <v>76140601</v>
      </c>
      <c r="R1368">
        <v>839</v>
      </c>
      <c r="S1368" t="s">
        <v>244</v>
      </c>
      <c r="T1368" t="s">
        <v>349</v>
      </c>
      <c r="U1368" t="s">
        <v>381</v>
      </c>
      <c r="V1368">
        <v>3</v>
      </c>
      <c r="W1368">
        <v>2019</v>
      </c>
      <c r="X1368" s="1">
        <f>2025-טבלה2[[#This Row],[שנת יצור]]</f>
        <v>6</v>
      </c>
      <c r="Y1368" s="39">
        <v>45757</v>
      </c>
      <c r="Z1368" s="39">
        <v>46154</v>
      </c>
      <c r="AA1368" t="s">
        <v>575</v>
      </c>
      <c r="AB1368" t="s">
        <v>350</v>
      </c>
      <c r="AC1368" s="1">
        <f>LEN(טבלה2[[#This Row],[מספר רכב]])</f>
        <v>8</v>
      </c>
      <c r="AD1368" s="1" t="str">
        <f>RIGHT(טבלה2[[#This Row],[מספר רכב]],טבלה2[[#This Row],[ספרות בצדדים]])</f>
        <v>601</v>
      </c>
      <c r="AE1368" s="1" t="str">
        <f>MID(טבלה2[[#This Row],[מספר רכב]],טבלה2[[#This Row],[ספרות בצדדים]]+1,טבלה2[[#This Row],[ספרות באמצע]])</f>
        <v>40</v>
      </c>
      <c r="AF1368" s="1" t="str">
        <f>MID(טבלה2[[#This Row],[מספר רכב]],1,טבלה2[[#This Row],[ספרות בצדדים]])</f>
        <v>761</v>
      </c>
      <c r="AG1368" s="1" t="str">
        <f>CONCATENATE(טבלה2[[#This Row],[חלק שמאלי]],"-",טבלה2[[#This Row],[אמצע]],"-",טבלה2[[#This Row],[חלק ימני]])</f>
        <v>761-40-601</v>
      </c>
      <c r="AH1368">
        <f>IF(טבלה2[[#This Row],[מספר ספרות]]=7,3,2)</f>
        <v>2</v>
      </c>
      <c r="AI1368">
        <f>IF(טבלה2[[#This Row],[מספר ספרות]]=7,2,3)</f>
        <v>3</v>
      </c>
    </row>
    <row r="1369" spans="17:35" x14ac:dyDescent="0.25">
      <c r="Q1369">
        <v>5350265</v>
      </c>
      <c r="R1369">
        <v>588</v>
      </c>
      <c r="S1369" t="s">
        <v>111</v>
      </c>
      <c r="T1369" t="s">
        <v>112</v>
      </c>
      <c r="U1369" t="s">
        <v>113</v>
      </c>
      <c r="V1369">
        <v>15</v>
      </c>
      <c r="W1369">
        <v>2008</v>
      </c>
      <c r="X1369" s="1">
        <f>2025-טבלה2[[#This Row],[שנת יצור]]</f>
        <v>17</v>
      </c>
      <c r="Y1369" s="39">
        <v>45757</v>
      </c>
      <c r="Z1369" s="39">
        <v>46120</v>
      </c>
      <c r="AA1369" t="s">
        <v>116</v>
      </c>
      <c r="AB1369" t="s">
        <v>117</v>
      </c>
      <c r="AC1369" s="1">
        <f>LEN(טבלה2[[#This Row],[מספר רכב]])</f>
        <v>7</v>
      </c>
      <c r="AD1369" s="1" t="str">
        <f>RIGHT(טבלה2[[#This Row],[מספר רכב]],טבלה2[[#This Row],[ספרות בצדדים]])</f>
        <v>65</v>
      </c>
      <c r="AE1369" s="1" t="str">
        <f>MID(טבלה2[[#This Row],[מספר רכב]],טבלה2[[#This Row],[ספרות בצדדים]]+1,טבלה2[[#This Row],[ספרות באמצע]])</f>
        <v>502</v>
      </c>
      <c r="AF1369" s="1" t="str">
        <f>MID(טבלה2[[#This Row],[מספר רכב]],1,טבלה2[[#This Row],[ספרות בצדדים]])</f>
        <v>53</v>
      </c>
      <c r="AG1369" s="1" t="str">
        <f>CONCATENATE(טבלה2[[#This Row],[חלק שמאלי]],"-",טבלה2[[#This Row],[אמצע]],"-",טבלה2[[#This Row],[חלק ימני]])</f>
        <v>53-502-65</v>
      </c>
      <c r="AH1369">
        <f>IF(טבלה2[[#This Row],[מספר ספרות]]=7,3,2)</f>
        <v>3</v>
      </c>
      <c r="AI1369">
        <f>IF(טבלה2[[#This Row],[מספר ספרות]]=7,2,3)</f>
        <v>2</v>
      </c>
    </row>
    <row r="1370" spans="17:35" x14ac:dyDescent="0.25">
      <c r="Q1370">
        <v>6981150</v>
      </c>
      <c r="R1370">
        <v>588</v>
      </c>
      <c r="S1370" t="s">
        <v>111</v>
      </c>
      <c r="T1370" t="s">
        <v>135</v>
      </c>
      <c r="U1370" t="s">
        <v>136</v>
      </c>
      <c r="W1370">
        <v>2003</v>
      </c>
      <c r="X1370" s="1">
        <f>2025-טבלה2[[#This Row],[שנת יצור]]</f>
        <v>22</v>
      </c>
      <c r="Y1370" s="39">
        <v>45579</v>
      </c>
      <c r="Z1370" s="39">
        <v>45745</v>
      </c>
      <c r="AA1370" t="s">
        <v>116</v>
      </c>
      <c r="AB1370" t="s">
        <v>137</v>
      </c>
      <c r="AC1370" s="1">
        <f>LEN(טבלה2[[#This Row],[מספר רכב]])</f>
        <v>7</v>
      </c>
      <c r="AD1370" s="1" t="str">
        <f>RIGHT(טבלה2[[#This Row],[מספר רכב]],טבלה2[[#This Row],[ספרות בצדדים]])</f>
        <v>50</v>
      </c>
      <c r="AE1370" s="1" t="str">
        <f>MID(טבלה2[[#This Row],[מספר רכב]],טבלה2[[#This Row],[ספרות בצדדים]]+1,טבלה2[[#This Row],[ספרות באמצע]])</f>
        <v>811</v>
      </c>
      <c r="AF1370" s="1" t="str">
        <f>MID(טבלה2[[#This Row],[מספר רכב]],1,טבלה2[[#This Row],[ספרות בצדדים]])</f>
        <v>69</v>
      </c>
      <c r="AG1370" s="1" t="str">
        <f>CONCATENATE(טבלה2[[#This Row],[חלק שמאלי]],"-",טבלה2[[#This Row],[אמצע]],"-",טבלה2[[#This Row],[חלק ימני]])</f>
        <v>69-811-50</v>
      </c>
      <c r="AH1370">
        <f>IF(טבלה2[[#This Row],[מספר ספרות]]=7,3,2)</f>
        <v>3</v>
      </c>
      <c r="AI1370">
        <f>IF(טבלה2[[#This Row],[מספר ספרות]]=7,2,3)</f>
        <v>2</v>
      </c>
    </row>
    <row r="1371" spans="17:35" x14ac:dyDescent="0.25">
      <c r="Q1371">
        <v>75839301</v>
      </c>
      <c r="R1371">
        <v>430</v>
      </c>
      <c r="S1371" t="s">
        <v>274</v>
      </c>
      <c r="T1371" t="s">
        <v>891</v>
      </c>
      <c r="U1371" t="s">
        <v>892</v>
      </c>
      <c r="V1371">
        <v>3</v>
      </c>
      <c r="W1371">
        <v>2019</v>
      </c>
      <c r="X1371" s="1">
        <f>2025-טבלה2[[#This Row],[שנת יצור]]</f>
        <v>6</v>
      </c>
      <c r="Y1371" s="39">
        <v>45757</v>
      </c>
      <c r="Z1371" s="39">
        <v>46160</v>
      </c>
      <c r="AA1371" t="s">
        <v>119</v>
      </c>
      <c r="AB1371" t="s">
        <v>893</v>
      </c>
      <c r="AC1371" s="1">
        <f>LEN(טבלה2[[#This Row],[מספר רכב]])</f>
        <v>8</v>
      </c>
      <c r="AD1371" s="1" t="str">
        <f>RIGHT(טבלה2[[#This Row],[מספר רכב]],טבלה2[[#This Row],[ספרות בצדדים]])</f>
        <v>301</v>
      </c>
      <c r="AE1371" s="1" t="str">
        <f>MID(טבלה2[[#This Row],[מספר רכב]],טבלה2[[#This Row],[ספרות בצדדים]]+1,טבלה2[[#This Row],[ספרות באמצע]])</f>
        <v>39</v>
      </c>
      <c r="AF1371" s="1" t="str">
        <f>MID(טבלה2[[#This Row],[מספר רכב]],1,טבלה2[[#This Row],[ספרות בצדדים]])</f>
        <v>758</v>
      </c>
      <c r="AG1371" s="1" t="str">
        <f>CONCATENATE(טבלה2[[#This Row],[חלק שמאלי]],"-",טבלה2[[#This Row],[אמצע]],"-",טבלה2[[#This Row],[חלק ימני]])</f>
        <v>758-39-301</v>
      </c>
      <c r="AH1371">
        <f>IF(טבלה2[[#This Row],[מספר ספרות]]=7,3,2)</f>
        <v>2</v>
      </c>
      <c r="AI1371">
        <f>IF(טבלה2[[#This Row],[מספר ספרות]]=7,2,3)</f>
        <v>3</v>
      </c>
    </row>
    <row r="1372" spans="17:35" x14ac:dyDescent="0.25">
      <c r="Q1372">
        <v>5819127</v>
      </c>
      <c r="R1372">
        <v>588</v>
      </c>
      <c r="S1372" t="s">
        <v>111</v>
      </c>
      <c r="T1372" t="s">
        <v>458</v>
      </c>
      <c r="U1372" t="s">
        <v>194</v>
      </c>
      <c r="W1372">
        <v>1999</v>
      </c>
      <c r="X1372" s="1">
        <f>2025-טבלה2[[#This Row],[שנת יצור]]</f>
        <v>26</v>
      </c>
      <c r="Y1372" s="39">
        <v>45334</v>
      </c>
      <c r="Z1372" s="39">
        <v>45515</v>
      </c>
      <c r="AA1372" t="s">
        <v>116</v>
      </c>
      <c r="AB1372" t="s">
        <v>143</v>
      </c>
      <c r="AC1372" s="1">
        <f>LEN(טבלה2[[#This Row],[מספר רכב]])</f>
        <v>7</v>
      </c>
      <c r="AD1372" s="1" t="str">
        <f>RIGHT(טבלה2[[#This Row],[מספר רכב]],טבלה2[[#This Row],[ספרות בצדדים]])</f>
        <v>27</v>
      </c>
      <c r="AE1372" s="1" t="str">
        <f>MID(טבלה2[[#This Row],[מספר רכב]],טבלה2[[#This Row],[ספרות בצדדים]]+1,טבלה2[[#This Row],[ספרות באמצע]])</f>
        <v>191</v>
      </c>
      <c r="AF1372" s="1" t="str">
        <f>MID(טבלה2[[#This Row],[מספר רכב]],1,טבלה2[[#This Row],[ספרות בצדדים]])</f>
        <v>58</v>
      </c>
      <c r="AG1372" s="1" t="str">
        <f>CONCATENATE(טבלה2[[#This Row],[חלק שמאלי]],"-",טבלה2[[#This Row],[אמצע]],"-",טבלה2[[#This Row],[חלק ימני]])</f>
        <v>58-191-27</v>
      </c>
      <c r="AH1372">
        <f>IF(טבלה2[[#This Row],[מספר ספרות]]=7,3,2)</f>
        <v>3</v>
      </c>
      <c r="AI1372">
        <f>IF(טבלה2[[#This Row],[מספר ספרות]]=7,2,3)</f>
        <v>2</v>
      </c>
    </row>
    <row r="1373" spans="17:35" x14ac:dyDescent="0.25">
      <c r="Q1373">
        <v>7604059</v>
      </c>
      <c r="R1373">
        <v>413</v>
      </c>
      <c r="S1373" t="s">
        <v>123</v>
      </c>
      <c r="T1373" t="s">
        <v>179</v>
      </c>
      <c r="U1373" t="s">
        <v>158</v>
      </c>
      <c r="W1373">
        <v>2005</v>
      </c>
      <c r="X1373" s="1">
        <f>2025-טבלה2[[#This Row],[שנת יצור]]</f>
        <v>20</v>
      </c>
      <c r="Y1373" s="39">
        <v>45757</v>
      </c>
      <c r="Z1373" s="39">
        <v>45934</v>
      </c>
      <c r="AA1373" t="s">
        <v>126</v>
      </c>
      <c r="AB1373" t="s">
        <v>127</v>
      </c>
      <c r="AC1373" s="1">
        <f>LEN(טבלה2[[#This Row],[מספר רכב]])</f>
        <v>7</v>
      </c>
      <c r="AD1373" s="1" t="str">
        <f>RIGHT(טבלה2[[#This Row],[מספר רכב]],טבלה2[[#This Row],[ספרות בצדדים]])</f>
        <v>59</v>
      </c>
      <c r="AE1373" s="1" t="str">
        <f>MID(טבלה2[[#This Row],[מספר רכב]],טבלה2[[#This Row],[ספרות בצדדים]]+1,טבלה2[[#This Row],[ספרות באמצע]])</f>
        <v>040</v>
      </c>
      <c r="AF1373" s="1" t="str">
        <f>MID(טבלה2[[#This Row],[מספר רכב]],1,טבלה2[[#This Row],[ספרות בצדדים]])</f>
        <v>76</v>
      </c>
      <c r="AG1373" s="1" t="str">
        <f>CONCATENATE(טבלה2[[#This Row],[חלק שמאלי]],"-",טבלה2[[#This Row],[אמצע]],"-",טבלה2[[#This Row],[חלק ימני]])</f>
        <v>76-040-59</v>
      </c>
      <c r="AH1373">
        <f>IF(טבלה2[[#This Row],[מספר ספרות]]=7,3,2)</f>
        <v>3</v>
      </c>
      <c r="AI1373">
        <f>IF(טבלה2[[#This Row],[מספר ספרות]]=7,2,3)</f>
        <v>2</v>
      </c>
    </row>
    <row r="1374" spans="17:35" x14ac:dyDescent="0.25">
      <c r="Q1374">
        <v>3073338</v>
      </c>
      <c r="R1374">
        <v>676</v>
      </c>
      <c r="S1374" t="s">
        <v>518</v>
      </c>
      <c r="T1374" t="s">
        <v>894</v>
      </c>
      <c r="U1374" t="s">
        <v>401</v>
      </c>
      <c r="V1374">
        <v>14</v>
      </c>
      <c r="W1374">
        <v>2016</v>
      </c>
      <c r="X1374" s="1">
        <f>2025-טבלה2[[#This Row],[שנת יצור]]</f>
        <v>9</v>
      </c>
      <c r="Y1374" s="39">
        <v>45758</v>
      </c>
      <c r="Z1374" s="39">
        <v>46125</v>
      </c>
      <c r="AA1374" t="s">
        <v>133</v>
      </c>
      <c r="AB1374" t="s">
        <v>895</v>
      </c>
      <c r="AC1374" s="1">
        <f>LEN(טבלה2[[#This Row],[מספר רכב]])</f>
        <v>7</v>
      </c>
      <c r="AD1374" s="1" t="str">
        <f>RIGHT(טבלה2[[#This Row],[מספר רכב]],טבלה2[[#This Row],[ספרות בצדדים]])</f>
        <v>38</v>
      </c>
      <c r="AE1374" s="1" t="str">
        <f>MID(טבלה2[[#This Row],[מספר רכב]],טבלה2[[#This Row],[ספרות בצדדים]]+1,טבלה2[[#This Row],[ספרות באמצע]])</f>
        <v>733</v>
      </c>
      <c r="AF1374" s="1" t="str">
        <f>MID(טבלה2[[#This Row],[מספר רכב]],1,טבלה2[[#This Row],[ספרות בצדדים]])</f>
        <v>30</v>
      </c>
      <c r="AG1374" s="1" t="str">
        <f>CONCATENATE(טבלה2[[#This Row],[חלק שמאלי]],"-",טבלה2[[#This Row],[אמצע]],"-",טבלה2[[#This Row],[חלק ימני]])</f>
        <v>30-733-38</v>
      </c>
      <c r="AH1374">
        <f>IF(טבלה2[[#This Row],[מספר ספרות]]=7,3,2)</f>
        <v>3</v>
      </c>
      <c r="AI1374">
        <f>IF(טבלה2[[#This Row],[מספר ספרות]]=7,2,3)</f>
        <v>2</v>
      </c>
    </row>
    <row r="1375" spans="17:35" x14ac:dyDescent="0.25">
      <c r="Q1375">
        <v>8937260</v>
      </c>
      <c r="R1375">
        <v>588</v>
      </c>
      <c r="S1375" t="s">
        <v>111</v>
      </c>
      <c r="T1375" t="s">
        <v>253</v>
      </c>
      <c r="U1375" t="s">
        <v>188</v>
      </c>
      <c r="W1375">
        <v>2006</v>
      </c>
      <c r="X1375" s="1">
        <f>2025-טבלה2[[#This Row],[שנת יצור]]</f>
        <v>19</v>
      </c>
      <c r="Y1375" s="39">
        <v>45396</v>
      </c>
      <c r="Z1375" s="39">
        <v>45769</v>
      </c>
      <c r="AA1375" t="s">
        <v>119</v>
      </c>
      <c r="AB1375" t="s">
        <v>115</v>
      </c>
      <c r="AC1375" s="1">
        <f>LEN(טבלה2[[#This Row],[מספר רכב]])</f>
        <v>7</v>
      </c>
      <c r="AD1375" s="1" t="str">
        <f>RIGHT(טבלה2[[#This Row],[מספר רכב]],טבלה2[[#This Row],[ספרות בצדדים]])</f>
        <v>60</v>
      </c>
      <c r="AE1375" s="1" t="str">
        <f>MID(טבלה2[[#This Row],[מספר רכב]],טבלה2[[#This Row],[ספרות בצדדים]]+1,טבלה2[[#This Row],[ספרות באמצע]])</f>
        <v>372</v>
      </c>
      <c r="AF1375" s="1" t="str">
        <f>MID(טבלה2[[#This Row],[מספר רכב]],1,טבלה2[[#This Row],[ספרות בצדדים]])</f>
        <v>89</v>
      </c>
      <c r="AG1375" s="1" t="str">
        <f>CONCATENATE(טבלה2[[#This Row],[חלק שמאלי]],"-",טבלה2[[#This Row],[אמצע]],"-",טבלה2[[#This Row],[חלק ימני]])</f>
        <v>89-372-60</v>
      </c>
      <c r="AH1375">
        <f>IF(טבלה2[[#This Row],[מספר ספרות]]=7,3,2)</f>
        <v>3</v>
      </c>
      <c r="AI1375">
        <f>IF(טבלה2[[#This Row],[מספר ספרות]]=7,2,3)</f>
        <v>2</v>
      </c>
    </row>
    <row r="1376" spans="17:35" x14ac:dyDescent="0.25">
      <c r="Q1376">
        <v>3354963</v>
      </c>
      <c r="R1376">
        <v>281</v>
      </c>
      <c r="S1376" t="s">
        <v>292</v>
      </c>
      <c r="T1376" t="s">
        <v>316</v>
      </c>
      <c r="U1376" t="s">
        <v>294</v>
      </c>
      <c r="V1376">
        <v>15</v>
      </c>
      <c r="W1376">
        <v>2008</v>
      </c>
      <c r="X1376" s="1">
        <f>2025-טבלה2[[#This Row],[שנת יצור]]</f>
        <v>17</v>
      </c>
      <c r="Y1376" s="39">
        <v>45403</v>
      </c>
      <c r="Z1376" s="39">
        <v>45783</v>
      </c>
      <c r="AA1376" t="s">
        <v>119</v>
      </c>
      <c r="AB1376" t="s">
        <v>317</v>
      </c>
      <c r="AC1376" s="1">
        <f>LEN(טבלה2[[#This Row],[מספר רכב]])</f>
        <v>7</v>
      </c>
      <c r="AD1376" s="1" t="str">
        <f>RIGHT(טבלה2[[#This Row],[מספר רכב]],טבלה2[[#This Row],[ספרות בצדדים]])</f>
        <v>63</v>
      </c>
      <c r="AE1376" s="1" t="str">
        <f>MID(טבלה2[[#This Row],[מספר רכב]],טבלה2[[#This Row],[ספרות בצדדים]]+1,טבלה2[[#This Row],[ספרות באמצע]])</f>
        <v>549</v>
      </c>
      <c r="AF1376" s="1" t="str">
        <f>MID(טבלה2[[#This Row],[מספר רכב]],1,טבלה2[[#This Row],[ספרות בצדדים]])</f>
        <v>33</v>
      </c>
      <c r="AG1376" s="1" t="str">
        <f>CONCATENATE(טבלה2[[#This Row],[חלק שמאלי]],"-",טבלה2[[#This Row],[אמצע]],"-",טבלה2[[#This Row],[חלק ימני]])</f>
        <v>33-549-63</v>
      </c>
      <c r="AH1376">
        <f>IF(טבלה2[[#This Row],[מספר ספרות]]=7,3,2)</f>
        <v>3</v>
      </c>
      <c r="AI1376">
        <f>IF(טבלה2[[#This Row],[מספר ספרות]]=7,2,3)</f>
        <v>2</v>
      </c>
    </row>
    <row r="1377" spans="17:35" x14ac:dyDescent="0.25">
      <c r="Q1377">
        <v>2015561</v>
      </c>
      <c r="R1377">
        <v>588</v>
      </c>
      <c r="S1377" t="s">
        <v>111</v>
      </c>
      <c r="T1377" t="s">
        <v>112</v>
      </c>
      <c r="U1377" t="s">
        <v>113</v>
      </c>
      <c r="W1377">
        <v>2007</v>
      </c>
      <c r="X1377" s="1">
        <f>2025-טבלה2[[#This Row],[שנת יצור]]</f>
        <v>18</v>
      </c>
      <c r="Y1377" s="39">
        <v>45098</v>
      </c>
      <c r="Z1377" s="39">
        <v>45442</v>
      </c>
      <c r="AA1377" t="s">
        <v>120</v>
      </c>
      <c r="AB1377" t="s">
        <v>117</v>
      </c>
      <c r="AC1377" s="1">
        <f>LEN(טבלה2[[#This Row],[מספר רכב]])</f>
        <v>7</v>
      </c>
      <c r="AD1377" s="1" t="str">
        <f>RIGHT(טבלה2[[#This Row],[מספר רכב]],טבלה2[[#This Row],[ספרות בצדדים]])</f>
        <v>61</v>
      </c>
      <c r="AE1377" s="1" t="str">
        <f>MID(טבלה2[[#This Row],[מספר רכב]],טבלה2[[#This Row],[ספרות בצדדים]]+1,טבלה2[[#This Row],[ספרות באמצע]])</f>
        <v>155</v>
      </c>
      <c r="AF1377" s="1" t="str">
        <f>MID(טבלה2[[#This Row],[מספר רכב]],1,טבלה2[[#This Row],[ספרות בצדדים]])</f>
        <v>20</v>
      </c>
      <c r="AG1377" s="1" t="str">
        <f>CONCATENATE(טבלה2[[#This Row],[חלק שמאלי]],"-",טבלה2[[#This Row],[אמצע]],"-",טבלה2[[#This Row],[חלק ימני]])</f>
        <v>20-155-61</v>
      </c>
      <c r="AH1377">
        <f>IF(טבלה2[[#This Row],[מספר ספרות]]=7,3,2)</f>
        <v>3</v>
      </c>
      <c r="AI1377">
        <f>IF(טבלה2[[#This Row],[מספר ספרות]]=7,2,3)</f>
        <v>2</v>
      </c>
    </row>
    <row r="1378" spans="17:35" x14ac:dyDescent="0.25">
      <c r="Q1378">
        <v>14980101</v>
      </c>
      <c r="R1378">
        <v>305</v>
      </c>
      <c r="S1378" t="s">
        <v>896</v>
      </c>
      <c r="T1378" t="s">
        <v>897</v>
      </c>
      <c r="U1378" t="s">
        <v>844</v>
      </c>
      <c r="V1378">
        <v>14</v>
      </c>
      <c r="W1378">
        <v>2018</v>
      </c>
      <c r="X1378" s="1">
        <f>2025-טבלה2[[#This Row],[שנת יצור]]</f>
        <v>7</v>
      </c>
      <c r="Y1378" s="39">
        <v>45758</v>
      </c>
      <c r="Z1378" s="39">
        <v>46123</v>
      </c>
      <c r="AA1378" t="s">
        <v>119</v>
      </c>
      <c r="AB1378" t="s">
        <v>241</v>
      </c>
      <c r="AC1378" s="1">
        <f>LEN(טבלה2[[#This Row],[מספר רכב]])</f>
        <v>8</v>
      </c>
      <c r="AD1378" s="1" t="str">
        <f>RIGHT(טבלה2[[#This Row],[מספר רכב]],טבלה2[[#This Row],[ספרות בצדדים]])</f>
        <v>101</v>
      </c>
      <c r="AE1378" s="1" t="str">
        <f>MID(טבלה2[[#This Row],[מספר רכב]],טבלה2[[#This Row],[ספרות בצדדים]]+1,טבלה2[[#This Row],[ספרות באמצע]])</f>
        <v>80</v>
      </c>
      <c r="AF1378" s="1" t="str">
        <f>MID(טבלה2[[#This Row],[מספר רכב]],1,טבלה2[[#This Row],[ספרות בצדדים]])</f>
        <v>149</v>
      </c>
      <c r="AG1378" s="1" t="str">
        <f>CONCATENATE(טבלה2[[#This Row],[חלק שמאלי]],"-",טבלה2[[#This Row],[אמצע]],"-",טבלה2[[#This Row],[חלק ימני]])</f>
        <v>149-80-101</v>
      </c>
      <c r="AH1378">
        <f>IF(טבלה2[[#This Row],[מספר ספרות]]=7,3,2)</f>
        <v>2</v>
      </c>
      <c r="AI1378">
        <f>IF(טבלה2[[#This Row],[מספר ספרות]]=7,2,3)</f>
        <v>3</v>
      </c>
    </row>
    <row r="1379" spans="17:35" x14ac:dyDescent="0.25">
      <c r="Q1379">
        <v>5452156</v>
      </c>
      <c r="R1379">
        <v>481</v>
      </c>
      <c r="S1379" t="s">
        <v>165</v>
      </c>
      <c r="T1379" t="s">
        <v>618</v>
      </c>
      <c r="U1379" t="s">
        <v>183</v>
      </c>
      <c r="W1379">
        <v>2004</v>
      </c>
      <c r="X1379" s="1">
        <f>2025-טבלה2[[#This Row],[שנת יצור]]</f>
        <v>21</v>
      </c>
      <c r="Y1379" s="39">
        <v>45633</v>
      </c>
      <c r="Z1379" s="39">
        <v>45810</v>
      </c>
      <c r="AA1379" t="s">
        <v>116</v>
      </c>
      <c r="AB1379" t="s">
        <v>168</v>
      </c>
      <c r="AC1379" s="1">
        <f>LEN(טבלה2[[#This Row],[מספר רכב]])</f>
        <v>7</v>
      </c>
      <c r="AD1379" s="1" t="str">
        <f>RIGHT(טבלה2[[#This Row],[מספר רכב]],טבלה2[[#This Row],[ספרות בצדדים]])</f>
        <v>56</v>
      </c>
      <c r="AE1379" s="1" t="str">
        <f>MID(טבלה2[[#This Row],[מספר רכב]],טבלה2[[#This Row],[ספרות בצדדים]]+1,טבלה2[[#This Row],[ספרות באמצע]])</f>
        <v>521</v>
      </c>
      <c r="AF1379" s="1" t="str">
        <f>MID(טבלה2[[#This Row],[מספר רכב]],1,טבלה2[[#This Row],[ספרות בצדדים]])</f>
        <v>54</v>
      </c>
      <c r="AG1379" s="1" t="str">
        <f>CONCATENATE(טבלה2[[#This Row],[חלק שמאלי]],"-",טבלה2[[#This Row],[אמצע]],"-",טבלה2[[#This Row],[חלק ימני]])</f>
        <v>54-521-56</v>
      </c>
      <c r="AH1379">
        <f>IF(טבלה2[[#This Row],[מספר ספרות]]=7,3,2)</f>
        <v>3</v>
      </c>
      <c r="AI1379">
        <f>IF(טבלה2[[#This Row],[מספר ספרות]]=7,2,3)</f>
        <v>2</v>
      </c>
    </row>
    <row r="1380" spans="17:35" x14ac:dyDescent="0.25">
      <c r="Q1380">
        <v>39604301</v>
      </c>
      <c r="R1380">
        <v>724</v>
      </c>
      <c r="S1380" t="s">
        <v>203</v>
      </c>
      <c r="T1380" t="s">
        <v>898</v>
      </c>
      <c r="U1380" t="s">
        <v>220</v>
      </c>
      <c r="V1380">
        <v>15</v>
      </c>
      <c r="W1380">
        <v>2018</v>
      </c>
      <c r="X1380" s="1">
        <f>2025-טבלה2[[#This Row],[שנת יצור]]</f>
        <v>7</v>
      </c>
      <c r="Y1380" s="39">
        <v>45757</v>
      </c>
      <c r="Z1380" s="39">
        <v>46135</v>
      </c>
      <c r="AA1380" t="s">
        <v>328</v>
      </c>
      <c r="AB1380" t="s">
        <v>899</v>
      </c>
      <c r="AC1380" s="1">
        <f>LEN(טבלה2[[#This Row],[מספר רכב]])</f>
        <v>8</v>
      </c>
      <c r="AD1380" s="1" t="str">
        <f>RIGHT(טבלה2[[#This Row],[מספר רכב]],טבלה2[[#This Row],[ספרות בצדדים]])</f>
        <v>301</v>
      </c>
      <c r="AE1380" s="1" t="str">
        <f>MID(טבלה2[[#This Row],[מספר רכב]],טבלה2[[#This Row],[ספרות בצדדים]]+1,טבלה2[[#This Row],[ספרות באמצע]])</f>
        <v>04</v>
      </c>
      <c r="AF1380" s="1" t="str">
        <f>MID(טבלה2[[#This Row],[מספר רכב]],1,טבלה2[[#This Row],[ספרות בצדדים]])</f>
        <v>396</v>
      </c>
      <c r="AG1380" s="1" t="str">
        <f>CONCATENATE(טבלה2[[#This Row],[חלק שמאלי]],"-",טבלה2[[#This Row],[אמצע]],"-",טבלה2[[#This Row],[חלק ימני]])</f>
        <v>396-04-301</v>
      </c>
      <c r="AH1380">
        <f>IF(טבלה2[[#This Row],[מספר ספרות]]=7,3,2)</f>
        <v>2</v>
      </c>
      <c r="AI1380">
        <f>IF(טבלה2[[#This Row],[מספר ספרות]]=7,2,3)</f>
        <v>3</v>
      </c>
    </row>
    <row r="1381" spans="17:35" x14ac:dyDescent="0.25">
      <c r="Q1381">
        <v>8797359</v>
      </c>
      <c r="R1381">
        <v>588</v>
      </c>
      <c r="S1381" t="s">
        <v>111</v>
      </c>
      <c r="T1381" t="s">
        <v>463</v>
      </c>
      <c r="U1381" t="s">
        <v>177</v>
      </c>
      <c r="W1381">
        <v>2005</v>
      </c>
      <c r="X1381" s="1">
        <f>2025-טבלה2[[#This Row],[שנת יצור]]</f>
        <v>20</v>
      </c>
      <c r="Y1381" s="39">
        <v>45757</v>
      </c>
      <c r="Z1381" s="39">
        <v>45942</v>
      </c>
      <c r="AA1381" t="s">
        <v>116</v>
      </c>
      <c r="AB1381" t="s">
        <v>131</v>
      </c>
      <c r="AC1381" s="1">
        <f>LEN(טבלה2[[#This Row],[מספר רכב]])</f>
        <v>7</v>
      </c>
      <c r="AD1381" s="1" t="str">
        <f>RIGHT(טבלה2[[#This Row],[מספר רכב]],טבלה2[[#This Row],[ספרות בצדדים]])</f>
        <v>59</v>
      </c>
      <c r="AE1381" s="1" t="str">
        <f>MID(טבלה2[[#This Row],[מספר רכב]],טבלה2[[#This Row],[ספרות בצדדים]]+1,טבלה2[[#This Row],[ספרות באמצע]])</f>
        <v>973</v>
      </c>
      <c r="AF1381" s="1" t="str">
        <f>MID(טבלה2[[#This Row],[מספר רכב]],1,טבלה2[[#This Row],[ספרות בצדדים]])</f>
        <v>87</v>
      </c>
      <c r="AG1381" s="1" t="str">
        <f>CONCATENATE(טבלה2[[#This Row],[חלק שמאלי]],"-",טבלה2[[#This Row],[אמצע]],"-",טבלה2[[#This Row],[חלק ימני]])</f>
        <v>87-973-59</v>
      </c>
      <c r="AH1381">
        <f>IF(טבלה2[[#This Row],[מספר ספרות]]=7,3,2)</f>
        <v>3</v>
      </c>
      <c r="AI1381">
        <f>IF(טבלה2[[#This Row],[מספר ספרות]]=7,2,3)</f>
        <v>2</v>
      </c>
    </row>
    <row r="1382" spans="17:35" x14ac:dyDescent="0.25">
      <c r="Q1382">
        <v>7121676</v>
      </c>
      <c r="R1382">
        <v>778</v>
      </c>
      <c r="S1382" t="s">
        <v>353</v>
      </c>
      <c r="T1382" t="s">
        <v>900</v>
      </c>
      <c r="U1382" t="s">
        <v>901</v>
      </c>
      <c r="V1382">
        <v>15</v>
      </c>
      <c r="W1382">
        <v>2012</v>
      </c>
      <c r="X1382" s="1">
        <f>2025-טבלה2[[#This Row],[שנת יצור]]</f>
        <v>13</v>
      </c>
      <c r="Y1382" s="39">
        <v>45757</v>
      </c>
      <c r="Z1382" s="39">
        <v>46122</v>
      </c>
      <c r="AA1382" t="s">
        <v>119</v>
      </c>
      <c r="AB1382" t="s">
        <v>407</v>
      </c>
      <c r="AC1382" s="1">
        <f>LEN(טבלה2[[#This Row],[מספר רכב]])</f>
        <v>7</v>
      </c>
      <c r="AD1382" s="1" t="str">
        <f>RIGHT(טבלה2[[#This Row],[מספר רכב]],טבלה2[[#This Row],[ספרות בצדדים]])</f>
        <v>76</v>
      </c>
      <c r="AE1382" s="1" t="str">
        <f>MID(טבלה2[[#This Row],[מספר רכב]],טבלה2[[#This Row],[ספרות בצדדים]]+1,טבלה2[[#This Row],[ספרות באמצע]])</f>
        <v>216</v>
      </c>
      <c r="AF1382" s="1" t="str">
        <f>MID(טבלה2[[#This Row],[מספר רכב]],1,טבלה2[[#This Row],[ספרות בצדדים]])</f>
        <v>71</v>
      </c>
      <c r="AG1382" s="1" t="str">
        <f>CONCATENATE(טבלה2[[#This Row],[חלק שמאלי]],"-",טבלה2[[#This Row],[אמצע]],"-",טבלה2[[#This Row],[חלק ימני]])</f>
        <v>71-216-76</v>
      </c>
      <c r="AH1382">
        <f>IF(טבלה2[[#This Row],[מספר ספרות]]=7,3,2)</f>
        <v>3</v>
      </c>
      <c r="AI1382">
        <f>IF(טבלה2[[#This Row],[מספר ספרות]]=7,2,3)</f>
        <v>2</v>
      </c>
    </row>
    <row r="1383" spans="17:35" x14ac:dyDescent="0.25">
      <c r="Q1383">
        <v>8439973</v>
      </c>
      <c r="R1383">
        <v>253</v>
      </c>
      <c r="S1383" t="s">
        <v>196</v>
      </c>
      <c r="T1383" t="s">
        <v>197</v>
      </c>
      <c r="U1383" t="s">
        <v>198</v>
      </c>
      <c r="V1383">
        <v>15</v>
      </c>
      <c r="W1383">
        <v>2010</v>
      </c>
      <c r="X1383" s="1">
        <f>2025-טבלה2[[#This Row],[שנת יצור]]</f>
        <v>15</v>
      </c>
      <c r="Y1383" s="39">
        <v>45607</v>
      </c>
      <c r="Z1383" s="39">
        <v>45914</v>
      </c>
      <c r="AA1383" t="s">
        <v>184</v>
      </c>
      <c r="AB1383" t="s">
        <v>200</v>
      </c>
      <c r="AC1383" s="1">
        <f>LEN(טבלה2[[#This Row],[מספר רכב]])</f>
        <v>7</v>
      </c>
      <c r="AD1383" s="1" t="str">
        <f>RIGHT(טבלה2[[#This Row],[מספר רכב]],טבלה2[[#This Row],[ספרות בצדדים]])</f>
        <v>73</v>
      </c>
      <c r="AE1383" s="1" t="str">
        <f>MID(טבלה2[[#This Row],[מספר רכב]],טבלה2[[#This Row],[ספרות בצדדים]]+1,טבלה2[[#This Row],[ספרות באמצע]])</f>
        <v>399</v>
      </c>
      <c r="AF1383" s="1" t="str">
        <f>MID(טבלה2[[#This Row],[מספר רכב]],1,טבלה2[[#This Row],[ספרות בצדדים]])</f>
        <v>84</v>
      </c>
      <c r="AG1383" s="1" t="str">
        <f>CONCATENATE(טבלה2[[#This Row],[חלק שמאלי]],"-",טבלה2[[#This Row],[אמצע]],"-",טבלה2[[#This Row],[חלק ימני]])</f>
        <v>84-399-73</v>
      </c>
      <c r="AH1383">
        <f>IF(טבלה2[[#This Row],[מספר ספרות]]=7,3,2)</f>
        <v>3</v>
      </c>
      <c r="AI1383">
        <f>IF(טבלה2[[#This Row],[מספר ספרות]]=7,2,3)</f>
        <v>2</v>
      </c>
    </row>
    <row r="1384" spans="17:35" x14ac:dyDescent="0.25">
      <c r="Q1384">
        <v>2701217</v>
      </c>
      <c r="R1384">
        <v>312</v>
      </c>
      <c r="S1384" t="s">
        <v>153</v>
      </c>
      <c r="T1384" t="s">
        <v>902</v>
      </c>
      <c r="U1384" t="s">
        <v>444</v>
      </c>
      <c r="W1384">
        <v>1997</v>
      </c>
      <c r="X1384" s="1">
        <f>2025-טבלה2[[#This Row],[שנת יצור]]</f>
        <v>28</v>
      </c>
      <c r="Y1384" s="39">
        <v>45803</v>
      </c>
      <c r="Z1384" s="39">
        <v>45975</v>
      </c>
      <c r="AA1384" t="s">
        <v>119</v>
      </c>
      <c r="AB1384" t="s">
        <v>152</v>
      </c>
      <c r="AC1384" s="1">
        <f>LEN(טבלה2[[#This Row],[מספר רכב]])</f>
        <v>7</v>
      </c>
      <c r="AD1384" s="1" t="str">
        <f>RIGHT(טבלה2[[#This Row],[מספר רכב]],טבלה2[[#This Row],[ספרות בצדדים]])</f>
        <v>17</v>
      </c>
      <c r="AE1384" s="1" t="str">
        <f>MID(טבלה2[[#This Row],[מספר רכב]],טבלה2[[#This Row],[ספרות בצדדים]]+1,טבלה2[[#This Row],[ספרות באמצע]])</f>
        <v>012</v>
      </c>
      <c r="AF1384" s="1" t="str">
        <f>MID(טבלה2[[#This Row],[מספר רכב]],1,טבלה2[[#This Row],[ספרות בצדדים]])</f>
        <v>27</v>
      </c>
      <c r="AG1384" s="1" t="str">
        <f>CONCATENATE(טבלה2[[#This Row],[חלק שמאלי]],"-",טבלה2[[#This Row],[אמצע]],"-",טבלה2[[#This Row],[חלק ימני]])</f>
        <v>27-012-17</v>
      </c>
      <c r="AH1384">
        <f>IF(טבלה2[[#This Row],[מספר ספרות]]=7,3,2)</f>
        <v>3</v>
      </c>
      <c r="AI1384">
        <f>IF(טבלה2[[#This Row],[מספר ספרות]]=7,2,3)</f>
        <v>2</v>
      </c>
    </row>
    <row r="1385" spans="17:35" x14ac:dyDescent="0.25">
      <c r="Q1385">
        <v>85946202</v>
      </c>
      <c r="R1385">
        <v>885</v>
      </c>
      <c r="S1385" t="s">
        <v>239</v>
      </c>
      <c r="T1385" t="s">
        <v>857</v>
      </c>
      <c r="U1385" t="s">
        <v>136</v>
      </c>
      <c r="V1385">
        <v>11</v>
      </c>
      <c r="W1385">
        <v>2022</v>
      </c>
      <c r="X1385" s="1">
        <f>2025-טבלה2[[#This Row],[שנת יצור]]</f>
        <v>3</v>
      </c>
      <c r="Y1385" s="39">
        <v>45757</v>
      </c>
      <c r="Z1385" s="39">
        <v>46123</v>
      </c>
      <c r="AA1385" t="s">
        <v>119</v>
      </c>
      <c r="AB1385" t="s">
        <v>368</v>
      </c>
      <c r="AC1385" s="1">
        <f>LEN(טבלה2[[#This Row],[מספר רכב]])</f>
        <v>8</v>
      </c>
      <c r="AD1385" s="1" t="str">
        <f>RIGHT(טבלה2[[#This Row],[מספר רכב]],טבלה2[[#This Row],[ספרות בצדדים]])</f>
        <v>202</v>
      </c>
      <c r="AE1385" s="1" t="str">
        <f>MID(טבלה2[[#This Row],[מספר רכב]],טבלה2[[#This Row],[ספרות בצדדים]]+1,טבלה2[[#This Row],[ספרות באמצע]])</f>
        <v>46</v>
      </c>
      <c r="AF1385" s="1" t="str">
        <f>MID(טבלה2[[#This Row],[מספר רכב]],1,טבלה2[[#This Row],[ספרות בצדדים]])</f>
        <v>859</v>
      </c>
      <c r="AG1385" s="1" t="str">
        <f>CONCATENATE(טבלה2[[#This Row],[חלק שמאלי]],"-",טבלה2[[#This Row],[אמצע]],"-",טבלה2[[#This Row],[חלק ימני]])</f>
        <v>859-46-202</v>
      </c>
      <c r="AH1385">
        <f>IF(טבלה2[[#This Row],[מספר ספרות]]=7,3,2)</f>
        <v>2</v>
      </c>
      <c r="AI1385">
        <f>IF(טבלה2[[#This Row],[מספר ספרות]]=7,2,3)</f>
        <v>3</v>
      </c>
    </row>
    <row r="1386" spans="17:35" x14ac:dyDescent="0.25">
      <c r="Q1386">
        <v>6206665</v>
      </c>
      <c r="R1386">
        <v>588</v>
      </c>
      <c r="S1386" t="s">
        <v>111</v>
      </c>
      <c r="T1386" t="s">
        <v>129</v>
      </c>
      <c r="U1386" t="s">
        <v>177</v>
      </c>
      <c r="V1386">
        <v>15</v>
      </c>
      <c r="W1386">
        <v>2008</v>
      </c>
      <c r="X1386" s="1">
        <f>2025-טבלה2[[#This Row],[שנת יצור]]</f>
        <v>17</v>
      </c>
      <c r="Y1386" s="39">
        <v>45440</v>
      </c>
      <c r="Z1386" s="39">
        <v>45805</v>
      </c>
      <c r="AA1386" t="s">
        <v>116</v>
      </c>
      <c r="AB1386" t="s">
        <v>131</v>
      </c>
      <c r="AC1386" s="1">
        <f>LEN(טבלה2[[#This Row],[מספר רכב]])</f>
        <v>7</v>
      </c>
      <c r="AD1386" s="1" t="str">
        <f>RIGHT(טבלה2[[#This Row],[מספר רכב]],טבלה2[[#This Row],[ספרות בצדדים]])</f>
        <v>65</v>
      </c>
      <c r="AE1386" s="1" t="str">
        <f>MID(טבלה2[[#This Row],[מספר רכב]],טבלה2[[#This Row],[ספרות בצדדים]]+1,טבלה2[[#This Row],[ספרות באמצע]])</f>
        <v>066</v>
      </c>
      <c r="AF1386" s="1" t="str">
        <f>MID(טבלה2[[#This Row],[מספר רכב]],1,טבלה2[[#This Row],[ספרות בצדדים]])</f>
        <v>62</v>
      </c>
      <c r="AG1386" s="1" t="str">
        <f>CONCATENATE(טבלה2[[#This Row],[חלק שמאלי]],"-",טבלה2[[#This Row],[אמצע]],"-",טבלה2[[#This Row],[חלק ימני]])</f>
        <v>62-066-65</v>
      </c>
      <c r="AH1386">
        <f>IF(טבלה2[[#This Row],[מספר ספרות]]=7,3,2)</f>
        <v>3</v>
      </c>
      <c r="AI1386">
        <f>IF(טבלה2[[#This Row],[מספר ספרות]]=7,2,3)</f>
        <v>2</v>
      </c>
    </row>
    <row r="1387" spans="17:35" x14ac:dyDescent="0.25">
      <c r="Q1387">
        <v>62747803</v>
      </c>
      <c r="R1387">
        <v>481</v>
      </c>
      <c r="S1387" t="s">
        <v>165</v>
      </c>
      <c r="T1387" t="s">
        <v>903</v>
      </c>
      <c r="U1387" t="s">
        <v>904</v>
      </c>
      <c r="V1387">
        <v>4</v>
      </c>
      <c r="W1387">
        <v>2024</v>
      </c>
      <c r="X1387" s="1">
        <f>2025-טבלה2[[#This Row],[שנת יצור]]</f>
        <v>1</v>
      </c>
      <c r="Y1387" s="39">
        <v>45397</v>
      </c>
      <c r="Z1387" s="39">
        <v>46126</v>
      </c>
      <c r="AA1387" t="s">
        <v>328</v>
      </c>
      <c r="AB1387" t="s">
        <v>905</v>
      </c>
      <c r="AC1387" s="1">
        <f>LEN(טבלה2[[#This Row],[מספר רכב]])</f>
        <v>8</v>
      </c>
      <c r="AD1387" s="1" t="str">
        <f>RIGHT(טבלה2[[#This Row],[מספר רכב]],טבלה2[[#This Row],[ספרות בצדדים]])</f>
        <v>803</v>
      </c>
      <c r="AE1387" s="1" t="str">
        <f>MID(טבלה2[[#This Row],[מספר רכב]],טבלה2[[#This Row],[ספרות בצדדים]]+1,טבלה2[[#This Row],[ספרות באמצע]])</f>
        <v>47</v>
      </c>
      <c r="AF1387" s="1" t="str">
        <f>MID(טבלה2[[#This Row],[מספר רכב]],1,טבלה2[[#This Row],[ספרות בצדדים]])</f>
        <v>627</v>
      </c>
      <c r="AG1387" s="1" t="str">
        <f>CONCATENATE(טבלה2[[#This Row],[חלק שמאלי]],"-",טבלה2[[#This Row],[אמצע]],"-",טבלה2[[#This Row],[חלק ימני]])</f>
        <v>627-47-803</v>
      </c>
      <c r="AH1387">
        <f>IF(טבלה2[[#This Row],[מספר ספרות]]=7,3,2)</f>
        <v>2</v>
      </c>
      <c r="AI1387">
        <f>IF(טבלה2[[#This Row],[מספר ספרות]]=7,2,3)</f>
        <v>3</v>
      </c>
    </row>
    <row r="1388" spans="17:35" x14ac:dyDescent="0.25">
      <c r="Q1388">
        <v>3837580</v>
      </c>
      <c r="R1388">
        <v>778</v>
      </c>
      <c r="S1388" t="s">
        <v>353</v>
      </c>
      <c r="T1388" t="s">
        <v>906</v>
      </c>
      <c r="U1388" t="s">
        <v>621</v>
      </c>
      <c r="V1388">
        <v>14</v>
      </c>
      <c r="W1388">
        <v>2017</v>
      </c>
      <c r="X1388" s="1">
        <f>2025-טבלה2[[#This Row],[שנת יצור]]</f>
        <v>8</v>
      </c>
      <c r="Y1388" s="39">
        <v>45759</v>
      </c>
      <c r="Z1388" s="39">
        <v>46116</v>
      </c>
      <c r="AA1388" t="s">
        <v>233</v>
      </c>
      <c r="AB1388" t="s">
        <v>907</v>
      </c>
      <c r="AC1388" s="1">
        <f>LEN(טבלה2[[#This Row],[מספר רכב]])</f>
        <v>7</v>
      </c>
      <c r="AD1388" s="1" t="str">
        <f>RIGHT(טבלה2[[#This Row],[מספר רכב]],טבלה2[[#This Row],[ספרות בצדדים]])</f>
        <v>80</v>
      </c>
      <c r="AE1388" s="1" t="str">
        <f>MID(טבלה2[[#This Row],[מספר רכב]],טבלה2[[#This Row],[ספרות בצדדים]]+1,טבלה2[[#This Row],[ספרות באמצע]])</f>
        <v>375</v>
      </c>
      <c r="AF1388" s="1" t="str">
        <f>MID(טבלה2[[#This Row],[מספר רכב]],1,טבלה2[[#This Row],[ספרות בצדדים]])</f>
        <v>38</v>
      </c>
      <c r="AG1388" s="1" t="str">
        <f>CONCATENATE(טבלה2[[#This Row],[חלק שמאלי]],"-",טבלה2[[#This Row],[אמצע]],"-",טבלה2[[#This Row],[חלק ימני]])</f>
        <v>38-375-80</v>
      </c>
      <c r="AH1388">
        <f>IF(טבלה2[[#This Row],[מספר ספרות]]=7,3,2)</f>
        <v>3</v>
      </c>
      <c r="AI1388">
        <f>IF(טבלה2[[#This Row],[מספר ספרות]]=7,2,3)</f>
        <v>2</v>
      </c>
    </row>
    <row r="1389" spans="17:35" x14ac:dyDescent="0.25">
      <c r="Q1389">
        <v>1663663</v>
      </c>
      <c r="R1389">
        <v>839</v>
      </c>
      <c r="S1389" t="s">
        <v>244</v>
      </c>
      <c r="T1389" t="s">
        <v>280</v>
      </c>
      <c r="U1389" t="s">
        <v>158</v>
      </c>
      <c r="W1389">
        <v>2007</v>
      </c>
      <c r="X1389" s="1">
        <f>2025-טבלה2[[#This Row],[שנת יצור]]</f>
        <v>18</v>
      </c>
      <c r="Y1389" s="39">
        <v>45448</v>
      </c>
      <c r="Z1389" s="39">
        <v>45805</v>
      </c>
      <c r="AA1389" t="s">
        <v>119</v>
      </c>
      <c r="AB1389" t="s">
        <v>127</v>
      </c>
      <c r="AC1389" s="1">
        <f>LEN(טבלה2[[#This Row],[מספר רכב]])</f>
        <v>7</v>
      </c>
      <c r="AD1389" s="1" t="str">
        <f>RIGHT(טבלה2[[#This Row],[מספר רכב]],טבלה2[[#This Row],[ספרות בצדדים]])</f>
        <v>63</v>
      </c>
      <c r="AE1389" s="1" t="str">
        <f>MID(טבלה2[[#This Row],[מספר רכב]],טבלה2[[#This Row],[ספרות בצדדים]]+1,טבלה2[[#This Row],[ספרות באמצע]])</f>
        <v>636</v>
      </c>
      <c r="AF1389" s="1" t="str">
        <f>MID(טבלה2[[#This Row],[מספר רכב]],1,טבלה2[[#This Row],[ספרות בצדדים]])</f>
        <v>16</v>
      </c>
      <c r="AG1389" s="1" t="str">
        <f>CONCATENATE(טבלה2[[#This Row],[חלק שמאלי]],"-",טבלה2[[#This Row],[אמצע]],"-",טבלה2[[#This Row],[חלק ימני]])</f>
        <v>16-636-63</v>
      </c>
      <c r="AH1389">
        <f>IF(טבלה2[[#This Row],[מספר ספרות]]=7,3,2)</f>
        <v>3</v>
      </c>
      <c r="AI1389">
        <f>IF(טבלה2[[#This Row],[מספר ספרות]]=7,2,3)</f>
        <v>2</v>
      </c>
    </row>
    <row r="1390" spans="17:35" x14ac:dyDescent="0.25">
      <c r="Q1390">
        <v>4602063</v>
      </c>
      <c r="R1390">
        <v>588</v>
      </c>
      <c r="S1390" t="s">
        <v>111</v>
      </c>
      <c r="T1390" t="s">
        <v>112</v>
      </c>
      <c r="U1390" t="s">
        <v>113</v>
      </c>
      <c r="V1390">
        <v>15</v>
      </c>
      <c r="W1390">
        <v>2008</v>
      </c>
      <c r="X1390" s="1">
        <f>2025-טבלה2[[#This Row],[שנת יצור]]</f>
        <v>17</v>
      </c>
      <c r="Y1390" s="39">
        <v>45610</v>
      </c>
      <c r="Z1390" s="39">
        <v>45792</v>
      </c>
      <c r="AA1390" t="s">
        <v>120</v>
      </c>
      <c r="AB1390" t="s">
        <v>117</v>
      </c>
      <c r="AC1390" s="1">
        <f>LEN(טבלה2[[#This Row],[מספר רכב]])</f>
        <v>7</v>
      </c>
      <c r="AD1390" s="1" t="str">
        <f>RIGHT(טבלה2[[#This Row],[מספר רכב]],טבלה2[[#This Row],[ספרות בצדדים]])</f>
        <v>63</v>
      </c>
      <c r="AE1390" s="1" t="str">
        <f>MID(טבלה2[[#This Row],[מספר רכב]],טבלה2[[#This Row],[ספרות בצדדים]]+1,טבלה2[[#This Row],[ספרות באמצע]])</f>
        <v>020</v>
      </c>
      <c r="AF1390" s="1" t="str">
        <f>MID(טבלה2[[#This Row],[מספר רכב]],1,טבלה2[[#This Row],[ספרות בצדדים]])</f>
        <v>46</v>
      </c>
      <c r="AG1390" s="1" t="str">
        <f>CONCATENATE(טבלה2[[#This Row],[חלק שמאלי]],"-",טבלה2[[#This Row],[אמצע]],"-",טבלה2[[#This Row],[חלק ימני]])</f>
        <v>46-020-63</v>
      </c>
      <c r="AH1390">
        <f>IF(טבלה2[[#This Row],[מספר ספרות]]=7,3,2)</f>
        <v>3</v>
      </c>
      <c r="AI1390">
        <f>IF(טבלה2[[#This Row],[מספר ספרות]]=7,2,3)</f>
        <v>2</v>
      </c>
    </row>
    <row r="1391" spans="17:35" x14ac:dyDescent="0.25">
      <c r="Q1391">
        <v>2331564</v>
      </c>
      <c r="R1391">
        <v>845</v>
      </c>
      <c r="S1391" t="s">
        <v>226</v>
      </c>
      <c r="T1391" t="s">
        <v>227</v>
      </c>
      <c r="U1391" t="s">
        <v>228</v>
      </c>
      <c r="W1391">
        <v>2008</v>
      </c>
      <c r="X1391" s="1">
        <f>2025-טבלה2[[#This Row],[שנת יצור]]</f>
        <v>17</v>
      </c>
      <c r="Y1391" s="39">
        <v>45487</v>
      </c>
      <c r="Z1391" s="39">
        <v>45888</v>
      </c>
      <c r="AA1391" t="s">
        <v>120</v>
      </c>
      <c r="AB1391" t="s">
        <v>230</v>
      </c>
      <c r="AC1391" s="1">
        <f>LEN(טבלה2[[#This Row],[מספר רכב]])</f>
        <v>7</v>
      </c>
      <c r="AD1391" s="1" t="str">
        <f>RIGHT(טבלה2[[#This Row],[מספר רכב]],טבלה2[[#This Row],[ספרות בצדדים]])</f>
        <v>64</v>
      </c>
      <c r="AE1391" s="1" t="str">
        <f>MID(טבלה2[[#This Row],[מספר רכב]],טבלה2[[#This Row],[ספרות בצדדים]]+1,טבלה2[[#This Row],[ספרות באמצע]])</f>
        <v>315</v>
      </c>
      <c r="AF1391" s="1" t="str">
        <f>MID(טבלה2[[#This Row],[מספר רכב]],1,טבלה2[[#This Row],[ספרות בצדדים]])</f>
        <v>23</v>
      </c>
      <c r="AG1391" s="1" t="str">
        <f>CONCATENATE(טבלה2[[#This Row],[חלק שמאלי]],"-",טבלה2[[#This Row],[אמצע]],"-",טבלה2[[#This Row],[חלק ימני]])</f>
        <v>23-315-64</v>
      </c>
      <c r="AH1391">
        <f>IF(טבלה2[[#This Row],[מספר ספרות]]=7,3,2)</f>
        <v>3</v>
      </c>
      <c r="AI1391">
        <f>IF(טבלה2[[#This Row],[מספר ספרות]]=7,2,3)</f>
        <v>2</v>
      </c>
    </row>
    <row r="1392" spans="17:35" x14ac:dyDescent="0.25">
      <c r="Q1392">
        <v>6857374</v>
      </c>
      <c r="R1392">
        <v>845</v>
      </c>
      <c r="S1392" t="s">
        <v>226</v>
      </c>
      <c r="T1392" t="s">
        <v>357</v>
      </c>
      <c r="U1392" t="s">
        <v>198</v>
      </c>
      <c r="V1392">
        <v>15</v>
      </c>
      <c r="W1392">
        <v>2011</v>
      </c>
      <c r="X1392" s="1">
        <f>2025-טבלה2[[#This Row],[שנת יצור]]</f>
        <v>14</v>
      </c>
      <c r="Y1392" s="39">
        <v>45372</v>
      </c>
      <c r="Z1392" s="39">
        <v>45732</v>
      </c>
      <c r="AA1392" t="s">
        <v>199</v>
      </c>
      <c r="AB1392" t="s">
        <v>358</v>
      </c>
      <c r="AC1392" s="1">
        <f>LEN(טבלה2[[#This Row],[מספר רכב]])</f>
        <v>7</v>
      </c>
      <c r="AD1392" s="1" t="str">
        <f>RIGHT(טבלה2[[#This Row],[מספר רכב]],טבלה2[[#This Row],[ספרות בצדדים]])</f>
        <v>74</v>
      </c>
      <c r="AE1392" s="1" t="str">
        <f>MID(טבלה2[[#This Row],[מספר רכב]],טבלה2[[#This Row],[ספרות בצדדים]]+1,טבלה2[[#This Row],[ספרות באמצע]])</f>
        <v>573</v>
      </c>
      <c r="AF1392" s="1" t="str">
        <f>MID(טבלה2[[#This Row],[מספר רכב]],1,טבלה2[[#This Row],[ספרות בצדדים]])</f>
        <v>68</v>
      </c>
      <c r="AG1392" s="1" t="str">
        <f>CONCATENATE(טבלה2[[#This Row],[חלק שמאלי]],"-",טבלה2[[#This Row],[אמצע]],"-",טבלה2[[#This Row],[חלק ימני]])</f>
        <v>68-573-74</v>
      </c>
      <c r="AH1392">
        <f>IF(טבלה2[[#This Row],[מספר ספרות]]=7,3,2)</f>
        <v>3</v>
      </c>
      <c r="AI1392">
        <f>IF(טבלה2[[#This Row],[מספר ספרות]]=7,2,3)</f>
        <v>2</v>
      </c>
    </row>
    <row r="1393" spans="17:35" x14ac:dyDescent="0.25">
      <c r="Q1393">
        <v>7438463</v>
      </c>
      <c r="R1393">
        <v>413</v>
      </c>
      <c r="S1393" t="s">
        <v>123</v>
      </c>
      <c r="T1393" t="s">
        <v>159</v>
      </c>
      <c r="U1393" t="s">
        <v>158</v>
      </c>
      <c r="V1393">
        <v>15</v>
      </c>
      <c r="W1393">
        <v>2008</v>
      </c>
      <c r="X1393" s="1">
        <f>2025-טבלה2[[#This Row],[שנת יצור]]</f>
        <v>17</v>
      </c>
      <c r="Y1393" s="39">
        <v>45344</v>
      </c>
      <c r="Z1393" s="39">
        <v>45459</v>
      </c>
      <c r="AA1393" t="s">
        <v>133</v>
      </c>
      <c r="AB1393" t="s">
        <v>127</v>
      </c>
      <c r="AC1393" s="1">
        <f>LEN(טבלה2[[#This Row],[מספר רכב]])</f>
        <v>7</v>
      </c>
      <c r="AD1393" s="1" t="str">
        <f>RIGHT(טבלה2[[#This Row],[מספר רכב]],טבלה2[[#This Row],[ספרות בצדדים]])</f>
        <v>63</v>
      </c>
      <c r="AE1393" s="1" t="str">
        <f>MID(טבלה2[[#This Row],[מספר רכב]],טבלה2[[#This Row],[ספרות בצדדים]]+1,טבלה2[[#This Row],[ספרות באמצע]])</f>
        <v>384</v>
      </c>
      <c r="AF1393" s="1" t="str">
        <f>MID(טבלה2[[#This Row],[מספר רכב]],1,טבלה2[[#This Row],[ספרות בצדדים]])</f>
        <v>74</v>
      </c>
      <c r="AG1393" s="1" t="str">
        <f>CONCATENATE(טבלה2[[#This Row],[חלק שמאלי]],"-",טבלה2[[#This Row],[אמצע]],"-",טבלה2[[#This Row],[חלק ימני]])</f>
        <v>74-384-63</v>
      </c>
      <c r="AH1393">
        <f>IF(טבלה2[[#This Row],[מספר ספרות]]=7,3,2)</f>
        <v>3</v>
      </c>
      <c r="AI1393">
        <f>IF(טבלה2[[#This Row],[מספר ספרות]]=7,2,3)</f>
        <v>2</v>
      </c>
    </row>
    <row r="1394" spans="17:35" x14ac:dyDescent="0.25">
      <c r="Q1394">
        <v>4792059</v>
      </c>
      <c r="R1394">
        <v>588</v>
      </c>
      <c r="S1394" t="s">
        <v>111</v>
      </c>
      <c r="T1394" t="s">
        <v>112</v>
      </c>
      <c r="U1394" t="s">
        <v>121</v>
      </c>
      <c r="W1394">
        <v>2005</v>
      </c>
      <c r="X1394" s="1">
        <f>2025-טבלה2[[#This Row],[שנת יצור]]</f>
        <v>20</v>
      </c>
      <c r="Y1394" s="39">
        <v>45671</v>
      </c>
      <c r="Z1394" s="39">
        <v>46019</v>
      </c>
      <c r="AA1394" t="s">
        <v>118</v>
      </c>
      <c r="AB1394" t="s">
        <v>115</v>
      </c>
      <c r="AC1394" s="1">
        <f>LEN(טבלה2[[#This Row],[מספר רכב]])</f>
        <v>7</v>
      </c>
      <c r="AD1394" s="1" t="str">
        <f>RIGHT(טבלה2[[#This Row],[מספר רכב]],טבלה2[[#This Row],[ספרות בצדדים]])</f>
        <v>59</v>
      </c>
      <c r="AE1394" s="1" t="str">
        <f>MID(טבלה2[[#This Row],[מספר רכב]],טבלה2[[#This Row],[ספרות בצדדים]]+1,טבלה2[[#This Row],[ספרות באמצע]])</f>
        <v>920</v>
      </c>
      <c r="AF1394" s="1" t="str">
        <f>MID(טבלה2[[#This Row],[מספר רכב]],1,טבלה2[[#This Row],[ספרות בצדדים]])</f>
        <v>47</v>
      </c>
      <c r="AG1394" s="1" t="str">
        <f>CONCATENATE(טבלה2[[#This Row],[חלק שמאלי]],"-",טבלה2[[#This Row],[אמצע]],"-",טבלה2[[#This Row],[חלק ימני]])</f>
        <v>47-920-59</v>
      </c>
      <c r="AH1394">
        <f>IF(טבלה2[[#This Row],[מספר ספרות]]=7,3,2)</f>
        <v>3</v>
      </c>
      <c r="AI1394">
        <f>IF(טבלה2[[#This Row],[מספר ספרות]]=7,2,3)</f>
        <v>2</v>
      </c>
    </row>
    <row r="1395" spans="17:35" x14ac:dyDescent="0.25">
      <c r="Q1395">
        <v>8303760</v>
      </c>
      <c r="R1395">
        <v>683</v>
      </c>
      <c r="S1395" t="s">
        <v>192</v>
      </c>
      <c r="T1395" t="s">
        <v>908</v>
      </c>
      <c r="U1395" t="s">
        <v>909</v>
      </c>
      <c r="W1395">
        <v>2007</v>
      </c>
      <c r="X1395" s="1">
        <f>2025-טבלה2[[#This Row],[שנת יצור]]</f>
        <v>18</v>
      </c>
      <c r="Y1395" s="39">
        <v>45248</v>
      </c>
      <c r="Z1395" s="39">
        <v>45544</v>
      </c>
      <c r="AA1395" t="s">
        <v>116</v>
      </c>
      <c r="AB1395" t="s">
        <v>910</v>
      </c>
      <c r="AC1395" s="1">
        <f>LEN(טבלה2[[#This Row],[מספר רכב]])</f>
        <v>7</v>
      </c>
      <c r="AD1395" s="1" t="str">
        <f>RIGHT(טבלה2[[#This Row],[מספר רכב]],טבלה2[[#This Row],[ספרות בצדדים]])</f>
        <v>60</v>
      </c>
      <c r="AE1395" s="1" t="str">
        <f>MID(טבלה2[[#This Row],[מספר רכב]],טבלה2[[#This Row],[ספרות בצדדים]]+1,טבלה2[[#This Row],[ספרות באמצע]])</f>
        <v>037</v>
      </c>
      <c r="AF1395" s="1" t="str">
        <f>MID(טבלה2[[#This Row],[מספר רכב]],1,טבלה2[[#This Row],[ספרות בצדדים]])</f>
        <v>83</v>
      </c>
      <c r="AG1395" s="1" t="str">
        <f>CONCATENATE(טבלה2[[#This Row],[חלק שמאלי]],"-",טבלה2[[#This Row],[אמצע]],"-",טבלה2[[#This Row],[חלק ימני]])</f>
        <v>83-037-60</v>
      </c>
      <c r="AH1395">
        <f>IF(טבלה2[[#This Row],[מספר ספרות]]=7,3,2)</f>
        <v>3</v>
      </c>
      <c r="AI1395">
        <f>IF(טבלה2[[#This Row],[מספר ספרות]]=7,2,3)</f>
        <v>2</v>
      </c>
    </row>
    <row r="1396" spans="17:35" x14ac:dyDescent="0.25">
      <c r="Q1396">
        <v>7855560</v>
      </c>
      <c r="R1396">
        <v>114</v>
      </c>
      <c r="S1396" t="s">
        <v>176</v>
      </c>
      <c r="T1396">
        <v>221.15600000000001</v>
      </c>
      <c r="W1396">
        <v>2007</v>
      </c>
      <c r="X1396" s="1">
        <f>2025-טבלה2[[#This Row],[שנת יצור]]</f>
        <v>18</v>
      </c>
      <c r="Y1396" s="39">
        <v>45623</v>
      </c>
      <c r="Z1396" s="39">
        <v>45807</v>
      </c>
      <c r="AA1396" t="s">
        <v>248</v>
      </c>
      <c r="AB1396" t="s">
        <v>305</v>
      </c>
      <c r="AC1396" s="1">
        <f>LEN(טבלה2[[#This Row],[מספר רכב]])</f>
        <v>7</v>
      </c>
      <c r="AD1396" s="1" t="str">
        <f>RIGHT(טבלה2[[#This Row],[מספר רכב]],טבלה2[[#This Row],[ספרות בצדדים]])</f>
        <v>60</v>
      </c>
      <c r="AE1396" s="1" t="str">
        <f>MID(טבלה2[[#This Row],[מספר רכב]],טבלה2[[#This Row],[ספרות בצדדים]]+1,טבלה2[[#This Row],[ספרות באמצע]])</f>
        <v>555</v>
      </c>
      <c r="AF1396" s="1" t="str">
        <f>MID(טבלה2[[#This Row],[מספר רכב]],1,טבלה2[[#This Row],[ספרות בצדדים]])</f>
        <v>78</v>
      </c>
      <c r="AG1396" s="1" t="str">
        <f>CONCATENATE(טבלה2[[#This Row],[חלק שמאלי]],"-",טבלה2[[#This Row],[אמצע]],"-",טבלה2[[#This Row],[חלק ימני]])</f>
        <v>78-555-60</v>
      </c>
      <c r="AH1396">
        <f>IF(טבלה2[[#This Row],[מספר ספרות]]=7,3,2)</f>
        <v>3</v>
      </c>
      <c r="AI1396">
        <f>IF(טבלה2[[#This Row],[מספר ספרות]]=7,2,3)</f>
        <v>2</v>
      </c>
    </row>
    <row r="1397" spans="17:35" x14ac:dyDescent="0.25">
      <c r="Q1397">
        <v>1413968</v>
      </c>
      <c r="R1397">
        <v>683</v>
      </c>
      <c r="S1397" t="s">
        <v>192</v>
      </c>
      <c r="T1397" t="s">
        <v>351</v>
      </c>
      <c r="U1397" t="s">
        <v>194</v>
      </c>
      <c r="V1397">
        <v>15</v>
      </c>
      <c r="W1397">
        <v>2009</v>
      </c>
      <c r="X1397" s="1">
        <f>2025-טבלה2[[#This Row],[שנת יצור]]</f>
        <v>16</v>
      </c>
      <c r="Y1397" s="39">
        <v>45481</v>
      </c>
      <c r="Z1397" s="39">
        <v>45835</v>
      </c>
      <c r="AA1397" t="s">
        <v>116</v>
      </c>
      <c r="AB1397" t="s">
        <v>352</v>
      </c>
      <c r="AC1397" s="1">
        <f>LEN(טבלה2[[#This Row],[מספר רכב]])</f>
        <v>7</v>
      </c>
      <c r="AD1397" s="1" t="str">
        <f>RIGHT(טבלה2[[#This Row],[מספר רכב]],טבלה2[[#This Row],[ספרות בצדדים]])</f>
        <v>68</v>
      </c>
      <c r="AE1397" s="1" t="str">
        <f>MID(טבלה2[[#This Row],[מספר רכב]],טבלה2[[#This Row],[ספרות בצדדים]]+1,טבלה2[[#This Row],[ספרות באמצע]])</f>
        <v>139</v>
      </c>
      <c r="AF1397" s="1" t="str">
        <f>MID(טבלה2[[#This Row],[מספר רכב]],1,טבלה2[[#This Row],[ספרות בצדדים]])</f>
        <v>14</v>
      </c>
      <c r="AG1397" s="1" t="str">
        <f>CONCATENATE(טבלה2[[#This Row],[חלק שמאלי]],"-",טבלה2[[#This Row],[אמצע]],"-",טבלה2[[#This Row],[חלק ימני]])</f>
        <v>14-139-68</v>
      </c>
      <c r="AH1397">
        <f>IF(טבלה2[[#This Row],[מספר ספרות]]=7,3,2)</f>
        <v>3</v>
      </c>
      <c r="AI1397">
        <f>IF(טבלה2[[#This Row],[מספר ספרות]]=7,2,3)</f>
        <v>2</v>
      </c>
    </row>
    <row r="1398" spans="17:35" x14ac:dyDescent="0.25">
      <c r="Q1398">
        <v>9680829</v>
      </c>
      <c r="R1398">
        <v>588</v>
      </c>
      <c r="S1398" t="s">
        <v>111</v>
      </c>
      <c r="T1398" t="s">
        <v>142</v>
      </c>
      <c r="U1398" t="s">
        <v>136</v>
      </c>
      <c r="W1398">
        <v>2001</v>
      </c>
      <c r="X1398" s="1">
        <f>2025-טבלה2[[#This Row],[שנת יצור]]</f>
        <v>24</v>
      </c>
      <c r="Y1398" s="39">
        <v>45318</v>
      </c>
      <c r="Z1398" s="39">
        <v>45503</v>
      </c>
      <c r="AA1398" t="s">
        <v>116</v>
      </c>
      <c r="AB1398" t="s">
        <v>143</v>
      </c>
      <c r="AC1398" s="1">
        <f>LEN(טבלה2[[#This Row],[מספר רכב]])</f>
        <v>7</v>
      </c>
      <c r="AD1398" s="1" t="str">
        <f>RIGHT(טבלה2[[#This Row],[מספר רכב]],טבלה2[[#This Row],[ספרות בצדדים]])</f>
        <v>29</v>
      </c>
      <c r="AE1398" s="1" t="str">
        <f>MID(טבלה2[[#This Row],[מספר רכב]],טבלה2[[#This Row],[ספרות בצדדים]]+1,טבלה2[[#This Row],[ספרות באמצע]])</f>
        <v>808</v>
      </c>
      <c r="AF1398" s="1" t="str">
        <f>MID(טבלה2[[#This Row],[מספר רכב]],1,טבלה2[[#This Row],[ספרות בצדדים]])</f>
        <v>96</v>
      </c>
      <c r="AG1398" s="1" t="str">
        <f>CONCATENATE(טבלה2[[#This Row],[חלק שמאלי]],"-",טבלה2[[#This Row],[אמצע]],"-",טבלה2[[#This Row],[חלק ימני]])</f>
        <v>96-808-29</v>
      </c>
      <c r="AH1398">
        <f>IF(טבלה2[[#This Row],[מספר ספרות]]=7,3,2)</f>
        <v>3</v>
      </c>
      <c r="AI1398">
        <f>IF(טבלה2[[#This Row],[מספר ספרות]]=7,2,3)</f>
        <v>2</v>
      </c>
    </row>
    <row r="1399" spans="17:35" x14ac:dyDescent="0.25">
      <c r="Q1399">
        <v>7405935</v>
      </c>
      <c r="R1399">
        <v>731</v>
      </c>
      <c r="S1399" t="s">
        <v>594</v>
      </c>
      <c r="T1399" t="s">
        <v>595</v>
      </c>
      <c r="U1399" t="s">
        <v>596</v>
      </c>
      <c r="W1399">
        <v>2002</v>
      </c>
      <c r="X1399" s="1">
        <f>2025-טבלה2[[#This Row],[שנת יצור]]</f>
        <v>23</v>
      </c>
      <c r="Y1399" s="39">
        <v>45467</v>
      </c>
      <c r="Z1399" s="39">
        <v>45620</v>
      </c>
      <c r="AA1399" t="s">
        <v>114</v>
      </c>
      <c r="AB1399" t="s">
        <v>597</v>
      </c>
      <c r="AC1399" s="1">
        <f>LEN(טבלה2[[#This Row],[מספר רכב]])</f>
        <v>7</v>
      </c>
      <c r="AD1399" s="1" t="str">
        <f>RIGHT(טבלה2[[#This Row],[מספר רכב]],טבלה2[[#This Row],[ספרות בצדדים]])</f>
        <v>35</v>
      </c>
      <c r="AE1399" s="1" t="str">
        <f>MID(טבלה2[[#This Row],[מספר רכב]],טבלה2[[#This Row],[ספרות בצדדים]]+1,טבלה2[[#This Row],[ספרות באמצע]])</f>
        <v>059</v>
      </c>
      <c r="AF1399" s="1" t="str">
        <f>MID(טבלה2[[#This Row],[מספר רכב]],1,טבלה2[[#This Row],[ספרות בצדדים]])</f>
        <v>74</v>
      </c>
      <c r="AG1399" s="1" t="str">
        <f>CONCATENATE(טבלה2[[#This Row],[חלק שמאלי]],"-",טבלה2[[#This Row],[אמצע]],"-",טבלה2[[#This Row],[חלק ימני]])</f>
        <v>74-059-35</v>
      </c>
      <c r="AH1399">
        <f>IF(טבלה2[[#This Row],[מספר ספרות]]=7,3,2)</f>
        <v>3</v>
      </c>
      <c r="AI1399">
        <f>IF(טבלה2[[#This Row],[מספר ספרות]]=7,2,3)</f>
        <v>2</v>
      </c>
    </row>
    <row r="1400" spans="17:35" x14ac:dyDescent="0.25">
      <c r="Q1400">
        <v>3356163</v>
      </c>
      <c r="R1400">
        <v>281</v>
      </c>
      <c r="S1400" t="s">
        <v>292</v>
      </c>
      <c r="T1400" t="s">
        <v>316</v>
      </c>
      <c r="U1400" t="s">
        <v>294</v>
      </c>
      <c r="V1400">
        <v>15</v>
      </c>
      <c r="W1400">
        <v>2008</v>
      </c>
      <c r="X1400" s="1">
        <f>2025-טבלה2[[#This Row],[שנת יצור]]</f>
        <v>17</v>
      </c>
      <c r="Y1400" s="39">
        <v>45407</v>
      </c>
      <c r="Z1400" s="39">
        <v>45784</v>
      </c>
      <c r="AA1400" t="s">
        <v>133</v>
      </c>
      <c r="AB1400" t="s">
        <v>317</v>
      </c>
      <c r="AC1400" s="1">
        <f>LEN(טבלה2[[#This Row],[מספר רכב]])</f>
        <v>7</v>
      </c>
      <c r="AD1400" s="1" t="str">
        <f>RIGHT(טבלה2[[#This Row],[מספר רכב]],טבלה2[[#This Row],[ספרות בצדדים]])</f>
        <v>63</v>
      </c>
      <c r="AE1400" s="1" t="str">
        <f>MID(טבלה2[[#This Row],[מספר רכב]],טבלה2[[#This Row],[ספרות בצדדים]]+1,טבלה2[[#This Row],[ספרות באמצע]])</f>
        <v>561</v>
      </c>
      <c r="AF1400" s="1" t="str">
        <f>MID(טבלה2[[#This Row],[מספר רכב]],1,טבלה2[[#This Row],[ספרות בצדדים]])</f>
        <v>33</v>
      </c>
      <c r="AG1400" s="1" t="str">
        <f>CONCATENATE(טבלה2[[#This Row],[חלק שמאלי]],"-",טבלה2[[#This Row],[אמצע]],"-",טבלה2[[#This Row],[חלק ימני]])</f>
        <v>33-561-63</v>
      </c>
      <c r="AH1400">
        <f>IF(טבלה2[[#This Row],[מספר ספרות]]=7,3,2)</f>
        <v>3</v>
      </c>
      <c r="AI1400">
        <f>IF(טבלה2[[#This Row],[מספר ספרות]]=7,2,3)</f>
        <v>2</v>
      </c>
    </row>
    <row r="1401" spans="17:35" x14ac:dyDescent="0.25">
      <c r="Q1401">
        <v>4847175</v>
      </c>
      <c r="R1401">
        <v>730</v>
      </c>
      <c r="S1401" t="s">
        <v>421</v>
      </c>
      <c r="T1401" t="s">
        <v>672</v>
      </c>
      <c r="U1401" t="s">
        <v>208</v>
      </c>
      <c r="V1401">
        <v>15</v>
      </c>
      <c r="W1401">
        <v>2012</v>
      </c>
      <c r="X1401" s="1">
        <f>2025-טבלה2[[#This Row],[שנת יצור]]</f>
        <v>13</v>
      </c>
      <c r="Y1401" s="39">
        <v>45366</v>
      </c>
      <c r="Z1401" s="39">
        <v>45733</v>
      </c>
      <c r="AA1401" t="s">
        <v>390</v>
      </c>
      <c r="AB1401" t="s">
        <v>141</v>
      </c>
      <c r="AC1401" s="1">
        <f>LEN(טבלה2[[#This Row],[מספר רכב]])</f>
        <v>7</v>
      </c>
      <c r="AD1401" s="1" t="str">
        <f>RIGHT(טבלה2[[#This Row],[מספר רכב]],טבלה2[[#This Row],[ספרות בצדדים]])</f>
        <v>75</v>
      </c>
      <c r="AE1401" s="1" t="str">
        <f>MID(טבלה2[[#This Row],[מספר רכב]],טבלה2[[#This Row],[ספרות בצדדים]]+1,טבלה2[[#This Row],[ספרות באמצע]])</f>
        <v>471</v>
      </c>
      <c r="AF1401" s="1" t="str">
        <f>MID(טבלה2[[#This Row],[מספר רכב]],1,טבלה2[[#This Row],[ספרות בצדדים]])</f>
        <v>48</v>
      </c>
      <c r="AG1401" s="1" t="str">
        <f>CONCATENATE(טבלה2[[#This Row],[חלק שמאלי]],"-",טבלה2[[#This Row],[אמצע]],"-",טבלה2[[#This Row],[חלק ימני]])</f>
        <v>48-471-75</v>
      </c>
      <c r="AH1401">
        <f>IF(טבלה2[[#This Row],[מספר ספרות]]=7,3,2)</f>
        <v>3</v>
      </c>
      <c r="AI1401">
        <f>IF(טבלה2[[#This Row],[מספר ספרות]]=7,2,3)</f>
        <v>2</v>
      </c>
    </row>
    <row r="1402" spans="17:35" x14ac:dyDescent="0.25">
      <c r="Q1402">
        <v>2411466</v>
      </c>
      <c r="R1402">
        <v>845</v>
      </c>
      <c r="S1402" t="s">
        <v>226</v>
      </c>
      <c r="T1402" t="s">
        <v>247</v>
      </c>
      <c r="U1402" t="s">
        <v>183</v>
      </c>
      <c r="W1402">
        <v>2008</v>
      </c>
      <c r="X1402" s="1">
        <f>2025-טבלה2[[#This Row],[שנת יצור]]</f>
        <v>17</v>
      </c>
      <c r="Y1402" s="39">
        <v>45377</v>
      </c>
      <c r="Z1402" s="39">
        <v>45726</v>
      </c>
      <c r="AA1402" t="s">
        <v>116</v>
      </c>
      <c r="AB1402" t="s">
        <v>230</v>
      </c>
      <c r="AC1402" s="1">
        <f>LEN(טבלה2[[#This Row],[מספר רכב]])</f>
        <v>7</v>
      </c>
      <c r="AD1402" s="1" t="str">
        <f>RIGHT(טבלה2[[#This Row],[מספר רכב]],טבלה2[[#This Row],[ספרות בצדדים]])</f>
        <v>66</v>
      </c>
      <c r="AE1402" s="1" t="str">
        <f>MID(טבלה2[[#This Row],[מספר רכב]],טבלה2[[#This Row],[ספרות בצדדים]]+1,טבלה2[[#This Row],[ספרות באמצע]])</f>
        <v>114</v>
      </c>
      <c r="AF1402" s="1" t="str">
        <f>MID(טבלה2[[#This Row],[מספר רכב]],1,טבלה2[[#This Row],[ספרות בצדדים]])</f>
        <v>24</v>
      </c>
      <c r="AG1402" s="1" t="str">
        <f>CONCATENATE(טבלה2[[#This Row],[חלק שמאלי]],"-",טבלה2[[#This Row],[אמצע]],"-",טבלה2[[#This Row],[חלק ימני]])</f>
        <v>24-114-66</v>
      </c>
      <c r="AH1402">
        <f>IF(טבלה2[[#This Row],[מספר ספרות]]=7,3,2)</f>
        <v>3</v>
      </c>
      <c r="AI1402">
        <f>IF(טבלה2[[#This Row],[מספר ספרות]]=7,2,3)</f>
        <v>2</v>
      </c>
    </row>
    <row r="1403" spans="17:35" x14ac:dyDescent="0.25">
      <c r="Q1403">
        <v>7265959</v>
      </c>
      <c r="R1403">
        <v>413</v>
      </c>
      <c r="S1403" t="s">
        <v>123</v>
      </c>
      <c r="T1403" t="s">
        <v>179</v>
      </c>
      <c r="U1403" t="s">
        <v>158</v>
      </c>
      <c r="W1403">
        <v>2005</v>
      </c>
      <c r="X1403" s="1">
        <f>2025-טבלה2[[#This Row],[שנת יצור]]</f>
        <v>20</v>
      </c>
      <c r="Y1403" s="39">
        <v>45667</v>
      </c>
      <c r="Z1403" s="39">
        <v>45846</v>
      </c>
      <c r="AA1403" t="s">
        <v>119</v>
      </c>
      <c r="AB1403" t="s">
        <v>127</v>
      </c>
      <c r="AC1403" s="1">
        <f>LEN(טבלה2[[#This Row],[מספר רכב]])</f>
        <v>7</v>
      </c>
      <c r="AD1403" s="1" t="str">
        <f>RIGHT(טבלה2[[#This Row],[מספר רכב]],טבלה2[[#This Row],[ספרות בצדדים]])</f>
        <v>59</v>
      </c>
      <c r="AE1403" s="1" t="str">
        <f>MID(טבלה2[[#This Row],[מספר רכב]],טבלה2[[#This Row],[ספרות בצדדים]]+1,טבלה2[[#This Row],[ספרות באמצע]])</f>
        <v>659</v>
      </c>
      <c r="AF1403" s="1" t="str">
        <f>MID(טבלה2[[#This Row],[מספר רכב]],1,טבלה2[[#This Row],[ספרות בצדדים]])</f>
        <v>72</v>
      </c>
      <c r="AG1403" s="1" t="str">
        <f>CONCATENATE(טבלה2[[#This Row],[חלק שמאלי]],"-",טבלה2[[#This Row],[אמצע]],"-",טבלה2[[#This Row],[חלק ימני]])</f>
        <v>72-659-59</v>
      </c>
      <c r="AH1403">
        <f>IF(טבלה2[[#This Row],[מספר ספרות]]=7,3,2)</f>
        <v>3</v>
      </c>
      <c r="AI1403">
        <f>IF(טבלה2[[#This Row],[מספר ספרות]]=7,2,3)</f>
        <v>2</v>
      </c>
    </row>
    <row r="1404" spans="17:35" x14ac:dyDescent="0.25">
      <c r="Q1404">
        <v>4532363</v>
      </c>
      <c r="R1404">
        <v>588</v>
      </c>
      <c r="S1404" t="s">
        <v>111</v>
      </c>
      <c r="T1404" t="s">
        <v>112</v>
      </c>
      <c r="U1404" t="s">
        <v>113</v>
      </c>
      <c r="V1404">
        <v>15</v>
      </c>
      <c r="W1404">
        <v>2008</v>
      </c>
      <c r="X1404" s="1">
        <f>2025-טבלה2[[#This Row],[שנת יצור]]</f>
        <v>17</v>
      </c>
      <c r="Y1404" s="39">
        <v>45435</v>
      </c>
      <c r="Z1404" s="39">
        <v>45796</v>
      </c>
      <c r="AA1404" t="s">
        <v>118</v>
      </c>
      <c r="AB1404" t="s">
        <v>117</v>
      </c>
      <c r="AC1404" s="1">
        <f>LEN(טבלה2[[#This Row],[מספר רכב]])</f>
        <v>7</v>
      </c>
      <c r="AD1404" s="1" t="str">
        <f>RIGHT(טבלה2[[#This Row],[מספר רכב]],טבלה2[[#This Row],[ספרות בצדדים]])</f>
        <v>63</v>
      </c>
      <c r="AE1404" s="1" t="str">
        <f>MID(טבלה2[[#This Row],[מספר רכב]],טבלה2[[#This Row],[ספרות בצדדים]]+1,טבלה2[[#This Row],[ספרות באמצע]])</f>
        <v>323</v>
      </c>
      <c r="AF1404" s="1" t="str">
        <f>MID(טבלה2[[#This Row],[מספר רכב]],1,טבלה2[[#This Row],[ספרות בצדדים]])</f>
        <v>45</v>
      </c>
      <c r="AG1404" s="1" t="str">
        <f>CONCATENATE(טבלה2[[#This Row],[חלק שמאלי]],"-",טבלה2[[#This Row],[אמצע]],"-",טבלה2[[#This Row],[חלק ימני]])</f>
        <v>45-323-63</v>
      </c>
      <c r="AH1404">
        <f>IF(טבלה2[[#This Row],[מספר ספרות]]=7,3,2)</f>
        <v>3</v>
      </c>
      <c r="AI1404">
        <f>IF(טבלה2[[#This Row],[מספר ספרות]]=7,2,3)</f>
        <v>2</v>
      </c>
    </row>
    <row r="1405" spans="17:35" x14ac:dyDescent="0.25">
      <c r="Q1405">
        <v>8289228</v>
      </c>
      <c r="R1405">
        <v>683</v>
      </c>
      <c r="S1405" t="s">
        <v>192</v>
      </c>
      <c r="T1405" t="s">
        <v>911</v>
      </c>
      <c r="U1405" t="s">
        <v>912</v>
      </c>
      <c r="W1405">
        <v>2002</v>
      </c>
      <c r="X1405" s="1">
        <f>2025-טבלה2[[#This Row],[שנת יצור]]</f>
        <v>23</v>
      </c>
      <c r="Y1405" s="39">
        <v>45397</v>
      </c>
      <c r="Z1405" s="39">
        <v>45610</v>
      </c>
      <c r="AA1405" t="s">
        <v>122</v>
      </c>
      <c r="AB1405" t="s">
        <v>910</v>
      </c>
      <c r="AC1405" s="1">
        <f>LEN(טבלה2[[#This Row],[מספר רכב]])</f>
        <v>7</v>
      </c>
      <c r="AD1405" s="1" t="str">
        <f>RIGHT(טבלה2[[#This Row],[מספר רכב]],טבלה2[[#This Row],[ספרות בצדדים]])</f>
        <v>28</v>
      </c>
      <c r="AE1405" s="1" t="str">
        <f>MID(טבלה2[[#This Row],[מספר רכב]],טבלה2[[#This Row],[ספרות בצדדים]]+1,טבלה2[[#This Row],[ספרות באמצע]])</f>
        <v>892</v>
      </c>
      <c r="AF1405" s="1" t="str">
        <f>MID(טבלה2[[#This Row],[מספר רכב]],1,טבלה2[[#This Row],[ספרות בצדדים]])</f>
        <v>82</v>
      </c>
      <c r="AG1405" s="1" t="str">
        <f>CONCATENATE(טבלה2[[#This Row],[חלק שמאלי]],"-",טבלה2[[#This Row],[אמצע]],"-",טבלה2[[#This Row],[חלק ימני]])</f>
        <v>82-892-28</v>
      </c>
      <c r="AH1405">
        <f>IF(טבלה2[[#This Row],[מספר ספרות]]=7,3,2)</f>
        <v>3</v>
      </c>
      <c r="AI1405">
        <f>IF(טבלה2[[#This Row],[מספר ספרות]]=7,2,3)</f>
        <v>2</v>
      </c>
    </row>
    <row r="1406" spans="17:35" x14ac:dyDescent="0.25">
      <c r="Q1406">
        <v>50272902</v>
      </c>
      <c r="R1406">
        <v>885</v>
      </c>
      <c r="S1406" t="s">
        <v>239</v>
      </c>
      <c r="T1406" t="s">
        <v>524</v>
      </c>
      <c r="U1406" t="s">
        <v>410</v>
      </c>
      <c r="V1406">
        <v>4</v>
      </c>
      <c r="W1406">
        <v>2021</v>
      </c>
      <c r="X1406" s="1">
        <f>2025-טבלה2[[#This Row],[שנת יצור]]</f>
        <v>4</v>
      </c>
      <c r="Y1406" s="39">
        <v>45759</v>
      </c>
      <c r="Z1406" s="39">
        <v>46129</v>
      </c>
      <c r="AA1406" t="s">
        <v>289</v>
      </c>
      <c r="AB1406" t="s">
        <v>525</v>
      </c>
      <c r="AC1406" s="1">
        <f>LEN(טבלה2[[#This Row],[מספר רכב]])</f>
        <v>8</v>
      </c>
      <c r="AD1406" s="1" t="str">
        <f>RIGHT(טבלה2[[#This Row],[מספר רכב]],טבלה2[[#This Row],[ספרות בצדדים]])</f>
        <v>902</v>
      </c>
      <c r="AE1406" s="1" t="str">
        <f>MID(טבלה2[[#This Row],[מספר רכב]],טבלה2[[#This Row],[ספרות בצדדים]]+1,טבלה2[[#This Row],[ספרות באמצע]])</f>
        <v>72</v>
      </c>
      <c r="AF1406" s="1" t="str">
        <f>MID(טבלה2[[#This Row],[מספר רכב]],1,טבלה2[[#This Row],[ספרות בצדדים]])</f>
        <v>502</v>
      </c>
      <c r="AG1406" s="1" t="str">
        <f>CONCATENATE(טבלה2[[#This Row],[חלק שמאלי]],"-",טבלה2[[#This Row],[אמצע]],"-",טבלה2[[#This Row],[חלק ימני]])</f>
        <v>502-72-902</v>
      </c>
      <c r="AH1406">
        <f>IF(טבלה2[[#This Row],[מספר ספרות]]=7,3,2)</f>
        <v>2</v>
      </c>
      <c r="AI1406">
        <f>IF(טבלה2[[#This Row],[מספר ספרות]]=7,2,3)</f>
        <v>3</v>
      </c>
    </row>
    <row r="1407" spans="17:35" x14ac:dyDescent="0.25">
      <c r="Q1407">
        <v>4166464</v>
      </c>
      <c r="R1407">
        <v>413</v>
      </c>
      <c r="S1407" t="s">
        <v>123</v>
      </c>
      <c r="T1407" t="s">
        <v>159</v>
      </c>
      <c r="U1407" t="s">
        <v>158</v>
      </c>
      <c r="V1407">
        <v>15</v>
      </c>
      <c r="W1407">
        <v>2008</v>
      </c>
      <c r="X1407" s="1">
        <f>2025-טבלה2[[#This Row],[שנת יצור]]</f>
        <v>17</v>
      </c>
      <c r="Y1407" s="39">
        <v>45531</v>
      </c>
      <c r="Z1407" s="39">
        <v>45896</v>
      </c>
      <c r="AA1407" t="s">
        <v>133</v>
      </c>
      <c r="AB1407" t="s">
        <v>127</v>
      </c>
      <c r="AC1407" s="1">
        <f>LEN(טבלה2[[#This Row],[מספר רכב]])</f>
        <v>7</v>
      </c>
      <c r="AD1407" s="1" t="str">
        <f>RIGHT(טבלה2[[#This Row],[מספר רכב]],טבלה2[[#This Row],[ספרות בצדדים]])</f>
        <v>64</v>
      </c>
      <c r="AE1407" s="1" t="str">
        <f>MID(טבלה2[[#This Row],[מספר רכב]],טבלה2[[#This Row],[ספרות בצדדים]]+1,טבלה2[[#This Row],[ספרות באמצע]])</f>
        <v>664</v>
      </c>
      <c r="AF1407" s="1" t="str">
        <f>MID(טבלה2[[#This Row],[מספר רכב]],1,טבלה2[[#This Row],[ספרות בצדדים]])</f>
        <v>41</v>
      </c>
      <c r="AG1407" s="1" t="str">
        <f>CONCATENATE(טבלה2[[#This Row],[חלק שמאלי]],"-",טבלה2[[#This Row],[אמצע]],"-",טבלה2[[#This Row],[חלק ימני]])</f>
        <v>41-664-64</v>
      </c>
      <c r="AH1407">
        <f>IF(טבלה2[[#This Row],[מספר ספרות]]=7,3,2)</f>
        <v>3</v>
      </c>
      <c r="AI1407">
        <f>IF(טבלה2[[#This Row],[מספר ספרות]]=7,2,3)</f>
        <v>2</v>
      </c>
    </row>
    <row r="1408" spans="17:35" x14ac:dyDescent="0.25">
      <c r="Q1408">
        <v>2795762</v>
      </c>
      <c r="R1408">
        <v>281</v>
      </c>
      <c r="S1408" t="s">
        <v>292</v>
      </c>
      <c r="T1408" t="s">
        <v>316</v>
      </c>
      <c r="U1408" t="s">
        <v>294</v>
      </c>
      <c r="V1408">
        <v>15</v>
      </c>
      <c r="W1408">
        <v>2007</v>
      </c>
      <c r="X1408" s="1">
        <f>2025-טבלה2[[#This Row],[שנת יצור]]</f>
        <v>18</v>
      </c>
      <c r="Y1408" s="39">
        <v>45335</v>
      </c>
      <c r="Z1408" s="39">
        <v>45677</v>
      </c>
      <c r="AA1408" t="s">
        <v>133</v>
      </c>
      <c r="AB1408" t="s">
        <v>317</v>
      </c>
      <c r="AC1408" s="1">
        <f>LEN(טבלה2[[#This Row],[מספר רכב]])</f>
        <v>7</v>
      </c>
      <c r="AD1408" s="1" t="str">
        <f>RIGHT(טבלה2[[#This Row],[מספר רכב]],טבלה2[[#This Row],[ספרות בצדדים]])</f>
        <v>62</v>
      </c>
      <c r="AE1408" s="1" t="str">
        <f>MID(טבלה2[[#This Row],[מספר רכב]],טבלה2[[#This Row],[ספרות בצדדים]]+1,טבלה2[[#This Row],[ספרות באמצע]])</f>
        <v>957</v>
      </c>
      <c r="AF1408" s="1" t="str">
        <f>MID(טבלה2[[#This Row],[מספר רכב]],1,טבלה2[[#This Row],[ספרות בצדדים]])</f>
        <v>27</v>
      </c>
      <c r="AG1408" s="1" t="str">
        <f>CONCATENATE(טבלה2[[#This Row],[חלק שמאלי]],"-",טבלה2[[#This Row],[אמצע]],"-",טבלה2[[#This Row],[חלק ימני]])</f>
        <v>27-957-62</v>
      </c>
      <c r="AH1408">
        <f>IF(טבלה2[[#This Row],[מספר ספרות]]=7,3,2)</f>
        <v>3</v>
      </c>
      <c r="AI1408">
        <f>IF(טבלה2[[#This Row],[מספר ספרות]]=7,2,3)</f>
        <v>2</v>
      </c>
    </row>
    <row r="1409" spans="17:35" x14ac:dyDescent="0.25">
      <c r="Q1409">
        <v>2957663</v>
      </c>
      <c r="R1409">
        <v>650</v>
      </c>
      <c r="S1409" t="s">
        <v>436</v>
      </c>
      <c r="T1409" t="s">
        <v>867</v>
      </c>
      <c r="U1409" t="s">
        <v>913</v>
      </c>
      <c r="W1409">
        <v>2008</v>
      </c>
      <c r="X1409" s="1">
        <f>2025-טבלה2[[#This Row],[שנת יצור]]</f>
        <v>17</v>
      </c>
      <c r="Y1409" s="39">
        <v>45629</v>
      </c>
      <c r="Z1409" s="39">
        <v>45833</v>
      </c>
      <c r="AA1409" t="s">
        <v>116</v>
      </c>
      <c r="AB1409" t="s">
        <v>547</v>
      </c>
      <c r="AC1409" s="1">
        <f>LEN(טבלה2[[#This Row],[מספר רכב]])</f>
        <v>7</v>
      </c>
      <c r="AD1409" s="1" t="str">
        <f>RIGHT(טבלה2[[#This Row],[מספר רכב]],טבלה2[[#This Row],[ספרות בצדדים]])</f>
        <v>63</v>
      </c>
      <c r="AE1409" s="1" t="str">
        <f>MID(טבלה2[[#This Row],[מספר רכב]],טבלה2[[#This Row],[ספרות בצדדים]]+1,טבלה2[[#This Row],[ספרות באמצע]])</f>
        <v>576</v>
      </c>
      <c r="AF1409" s="1" t="str">
        <f>MID(טבלה2[[#This Row],[מספר רכב]],1,טבלה2[[#This Row],[ספרות בצדדים]])</f>
        <v>29</v>
      </c>
      <c r="AG1409" s="1" t="str">
        <f>CONCATENATE(טבלה2[[#This Row],[חלק שמאלי]],"-",טבלה2[[#This Row],[אמצע]],"-",טבלה2[[#This Row],[חלק ימני]])</f>
        <v>29-576-63</v>
      </c>
      <c r="AH1409">
        <f>IF(טבלה2[[#This Row],[מספר ספרות]]=7,3,2)</f>
        <v>3</v>
      </c>
      <c r="AI1409">
        <f>IF(טבלה2[[#This Row],[מספר ספרות]]=7,2,3)</f>
        <v>2</v>
      </c>
    </row>
    <row r="1410" spans="17:35" x14ac:dyDescent="0.25">
      <c r="Q1410">
        <v>3208814</v>
      </c>
      <c r="R1410">
        <v>588</v>
      </c>
      <c r="S1410" t="s">
        <v>111</v>
      </c>
      <c r="T1410" t="s">
        <v>112</v>
      </c>
      <c r="U1410" t="s">
        <v>113</v>
      </c>
      <c r="W1410">
        <v>2006</v>
      </c>
      <c r="X1410" s="1">
        <f>2025-טבלה2[[#This Row],[שנת יצור]]</f>
        <v>19</v>
      </c>
      <c r="Y1410" s="39">
        <v>45421</v>
      </c>
      <c r="Z1410" s="39">
        <v>45806</v>
      </c>
      <c r="AA1410" t="s">
        <v>116</v>
      </c>
      <c r="AB1410" t="s">
        <v>115</v>
      </c>
      <c r="AC1410" s="1">
        <f>LEN(טבלה2[[#This Row],[מספר רכב]])</f>
        <v>7</v>
      </c>
      <c r="AD1410" s="1" t="str">
        <f>RIGHT(טבלה2[[#This Row],[מספר רכב]],טבלה2[[#This Row],[ספרות בצדדים]])</f>
        <v>14</v>
      </c>
      <c r="AE1410" s="1" t="str">
        <f>MID(טבלה2[[#This Row],[מספר רכב]],טבלה2[[#This Row],[ספרות בצדדים]]+1,טבלה2[[#This Row],[ספרות באמצע]])</f>
        <v>088</v>
      </c>
      <c r="AF1410" s="1" t="str">
        <f>MID(טבלה2[[#This Row],[מספר רכב]],1,טבלה2[[#This Row],[ספרות בצדדים]])</f>
        <v>32</v>
      </c>
      <c r="AG1410" s="1" t="str">
        <f>CONCATENATE(טבלה2[[#This Row],[חלק שמאלי]],"-",טבלה2[[#This Row],[אמצע]],"-",טבלה2[[#This Row],[חלק ימני]])</f>
        <v>32-088-14</v>
      </c>
      <c r="AH1410">
        <f>IF(טבלה2[[#This Row],[מספר ספרות]]=7,3,2)</f>
        <v>3</v>
      </c>
      <c r="AI1410">
        <f>IF(טבלה2[[#This Row],[מספר ספרות]]=7,2,3)</f>
        <v>2</v>
      </c>
    </row>
    <row r="1411" spans="17:35" x14ac:dyDescent="0.25">
      <c r="Q1411">
        <v>6746860</v>
      </c>
      <c r="R1411">
        <v>590</v>
      </c>
      <c r="S1411" t="s">
        <v>235</v>
      </c>
      <c r="T1411" t="s">
        <v>236</v>
      </c>
      <c r="U1411" t="s">
        <v>539</v>
      </c>
      <c r="W1411">
        <v>2007</v>
      </c>
      <c r="X1411" s="1">
        <f>2025-טבלה2[[#This Row],[שנת יצור]]</f>
        <v>18</v>
      </c>
      <c r="Y1411" s="39">
        <v>45453</v>
      </c>
      <c r="Z1411" s="39">
        <v>45786</v>
      </c>
      <c r="AA1411" t="s">
        <v>580</v>
      </c>
      <c r="AB1411" t="s">
        <v>238</v>
      </c>
      <c r="AC1411" s="1">
        <f>LEN(טבלה2[[#This Row],[מספר רכב]])</f>
        <v>7</v>
      </c>
      <c r="AD1411" s="1" t="str">
        <f>RIGHT(טבלה2[[#This Row],[מספר רכב]],טבלה2[[#This Row],[ספרות בצדדים]])</f>
        <v>60</v>
      </c>
      <c r="AE1411" s="1" t="str">
        <f>MID(טבלה2[[#This Row],[מספר רכב]],טבלה2[[#This Row],[ספרות בצדדים]]+1,טבלה2[[#This Row],[ספרות באמצע]])</f>
        <v>468</v>
      </c>
      <c r="AF1411" s="1" t="str">
        <f>MID(טבלה2[[#This Row],[מספר רכב]],1,טבלה2[[#This Row],[ספרות בצדדים]])</f>
        <v>67</v>
      </c>
      <c r="AG1411" s="1" t="str">
        <f>CONCATENATE(טבלה2[[#This Row],[חלק שמאלי]],"-",טבלה2[[#This Row],[אמצע]],"-",טבלה2[[#This Row],[חלק ימני]])</f>
        <v>67-468-60</v>
      </c>
      <c r="AH1411">
        <f>IF(טבלה2[[#This Row],[מספר ספרות]]=7,3,2)</f>
        <v>3</v>
      </c>
      <c r="AI1411">
        <f>IF(טבלה2[[#This Row],[מספר ספרות]]=7,2,3)</f>
        <v>2</v>
      </c>
    </row>
    <row r="1412" spans="17:35" x14ac:dyDescent="0.25">
      <c r="Q1412">
        <v>3341763</v>
      </c>
      <c r="R1412">
        <v>281</v>
      </c>
      <c r="S1412" t="s">
        <v>292</v>
      </c>
      <c r="T1412" t="s">
        <v>316</v>
      </c>
      <c r="U1412" t="s">
        <v>294</v>
      </c>
      <c r="V1412">
        <v>15</v>
      </c>
      <c r="W1412">
        <v>2008</v>
      </c>
      <c r="X1412" s="1">
        <f>2025-טבלה2[[#This Row],[שנת יצור]]</f>
        <v>17</v>
      </c>
      <c r="Y1412" s="39">
        <v>45443</v>
      </c>
      <c r="Z1412" s="39">
        <v>45796</v>
      </c>
      <c r="AA1412" t="s">
        <v>133</v>
      </c>
      <c r="AB1412" t="s">
        <v>317</v>
      </c>
      <c r="AC1412" s="1">
        <f>LEN(טבלה2[[#This Row],[מספר רכב]])</f>
        <v>7</v>
      </c>
      <c r="AD1412" s="1" t="str">
        <f>RIGHT(טבלה2[[#This Row],[מספר רכב]],טבלה2[[#This Row],[ספרות בצדדים]])</f>
        <v>63</v>
      </c>
      <c r="AE1412" s="1" t="str">
        <f>MID(טבלה2[[#This Row],[מספר רכב]],טבלה2[[#This Row],[ספרות בצדדים]]+1,טבלה2[[#This Row],[ספרות באמצע]])</f>
        <v>417</v>
      </c>
      <c r="AF1412" s="1" t="str">
        <f>MID(טבלה2[[#This Row],[מספר רכב]],1,טבלה2[[#This Row],[ספרות בצדדים]])</f>
        <v>33</v>
      </c>
      <c r="AG1412" s="1" t="str">
        <f>CONCATENATE(טבלה2[[#This Row],[חלק שמאלי]],"-",טבלה2[[#This Row],[אמצע]],"-",טבלה2[[#This Row],[חלק ימני]])</f>
        <v>33-417-63</v>
      </c>
      <c r="AH1412">
        <f>IF(טבלה2[[#This Row],[מספר ספרות]]=7,3,2)</f>
        <v>3</v>
      </c>
      <c r="AI1412">
        <f>IF(טבלה2[[#This Row],[מספר ספרות]]=7,2,3)</f>
        <v>2</v>
      </c>
    </row>
    <row r="1413" spans="17:35" x14ac:dyDescent="0.25">
      <c r="Q1413">
        <v>8192362</v>
      </c>
      <c r="R1413">
        <v>734</v>
      </c>
      <c r="S1413" t="s">
        <v>139</v>
      </c>
      <c r="T1413" t="s">
        <v>207</v>
      </c>
      <c r="U1413" t="s">
        <v>208</v>
      </c>
      <c r="W1413">
        <v>2008</v>
      </c>
      <c r="X1413" s="1">
        <f>2025-טבלה2[[#This Row],[שנת יצור]]</f>
        <v>17</v>
      </c>
      <c r="Y1413" s="39">
        <v>45488</v>
      </c>
      <c r="Z1413" s="39">
        <v>45782</v>
      </c>
      <c r="AA1413" t="s">
        <v>184</v>
      </c>
      <c r="AB1413" t="s">
        <v>141</v>
      </c>
      <c r="AC1413" s="1">
        <f>LEN(טבלה2[[#This Row],[מספר רכב]])</f>
        <v>7</v>
      </c>
      <c r="AD1413" s="1" t="str">
        <f>RIGHT(טבלה2[[#This Row],[מספר רכב]],טבלה2[[#This Row],[ספרות בצדדים]])</f>
        <v>62</v>
      </c>
      <c r="AE1413" s="1" t="str">
        <f>MID(טבלה2[[#This Row],[מספר רכב]],טבלה2[[#This Row],[ספרות בצדדים]]+1,טבלה2[[#This Row],[ספרות באמצע]])</f>
        <v>923</v>
      </c>
      <c r="AF1413" s="1" t="str">
        <f>MID(טבלה2[[#This Row],[מספר רכב]],1,טבלה2[[#This Row],[ספרות בצדדים]])</f>
        <v>81</v>
      </c>
      <c r="AG1413" s="1" t="str">
        <f>CONCATENATE(טבלה2[[#This Row],[חלק שמאלי]],"-",טבלה2[[#This Row],[אמצע]],"-",טבלה2[[#This Row],[חלק ימני]])</f>
        <v>81-923-62</v>
      </c>
      <c r="AH1413">
        <f>IF(טבלה2[[#This Row],[מספר ספרות]]=7,3,2)</f>
        <v>3</v>
      </c>
      <c r="AI1413">
        <f>IF(טבלה2[[#This Row],[מספר ספרות]]=7,2,3)</f>
        <v>2</v>
      </c>
    </row>
    <row r="1414" spans="17:35" x14ac:dyDescent="0.25">
      <c r="Q1414">
        <v>9915462</v>
      </c>
      <c r="R1414">
        <v>683</v>
      </c>
      <c r="S1414" t="s">
        <v>192</v>
      </c>
      <c r="T1414" t="s">
        <v>351</v>
      </c>
      <c r="U1414" t="s">
        <v>194</v>
      </c>
      <c r="V1414">
        <v>15</v>
      </c>
      <c r="W1414">
        <v>2008</v>
      </c>
      <c r="X1414" s="1">
        <f>2025-טבלה2[[#This Row],[שנת יצור]]</f>
        <v>17</v>
      </c>
      <c r="Y1414" s="39">
        <v>45449</v>
      </c>
      <c r="Z1414" s="39">
        <v>45838</v>
      </c>
      <c r="AA1414" t="s">
        <v>116</v>
      </c>
      <c r="AB1414" t="s">
        <v>352</v>
      </c>
      <c r="AC1414" s="1">
        <f>LEN(טבלה2[[#This Row],[מספר רכב]])</f>
        <v>7</v>
      </c>
      <c r="AD1414" s="1" t="str">
        <f>RIGHT(טבלה2[[#This Row],[מספר רכב]],טבלה2[[#This Row],[ספרות בצדדים]])</f>
        <v>62</v>
      </c>
      <c r="AE1414" s="1" t="str">
        <f>MID(טבלה2[[#This Row],[מספר רכב]],טבלה2[[#This Row],[ספרות בצדדים]]+1,טבלה2[[#This Row],[ספרות באמצע]])</f>
        <v>154</v>
      </c>
      <c r="AF1414" s="1" t="str">
        <f>MID(טבלה2[[#This Row],[מספר רכב]],1,טבלה2[[#This Row],[ספרות בצדדים]])</f>
        <v>99</v>
      </c>
      <c r="AG1414" s="1" t="str">
        <f>CONCATENATE(טבלה2[[#This Row],[חלק שמאלי]],"-",טבלה2[[#This Row],[אמצע]],"-",טבלה2[[#This Row],[חלק ימני]])</f>
        <v>99-154-62</v>
      </c>
      <c r="AH1414">
        <f>IF(טבלה2[[#This Row],[מספר ספרות]]=7,3,2)</f>
        <v>3</v>
      </c>
      <c r="AI1414">
        <f>IF(טבלה2[[#This Row],[מספר ספרות]]=7,2,3)</f>
        <v>2</v>
      </c>
    </row>
    <row r="1415" spans="17:35" x14ac:dyDescent="0.25">
      <c r="Q1415">
        <v>3230065</v>
      </c>
      <c r="R1415">
        <v>481</v>
      </c>
      <c r="S1415" t="s">
        <v>165</v>
      </c>
      <c r="T1415" t="s">
        <v>914</v>
      </c>
      <c r="U1415" t="s">
        <v>177</v>
      </c>
      <c r="V1415">
        <v>15</v>
      </c>
      <c r="W1415">
        <v>2008</v>
      </c>
      <c r="X1415" s="1">
        <f>2025-טבלה2[[#This Row],[שנת יצור]]</f>
        <v>17</v>
      </c>
      <c r="Y1415" s="39">
        <v>45331</v>
      </c>
      <c r="Z1415" s="39">
        <v>45691</v>
      </c>
      <c r="AA1415" t="s">
        <v>156</v>
      </c>
      <c r="AB1415" t="s">
        <v>348</v>
      </c>
      <c r="AC1415" s="1">
        <f>LEN(טבלה2[[#This Row],[מספר רכב]])</f>
        <v>7</v>
      </c>
      <c r="AD1415" s="1" t="str">
        <f>RIGHT(טבלה2[[#This Row],[מספר רכב]],טבלה2[[#This Row],[ספרות בצדדים]])</f>
        <v>65</v>
      </c>
      <c r="AE1415" s="1" t="str">
        <f>MID(טבלה2[[#This Row],[מספר רכב]],טבלה2[[#This Row],[ספרות בצדדים]]+1,טבלה2[[#This Row],[ספרות באמצע]])</f>
        <v>300</v>
      </c>
      <c r="AF1415" s="1" t="str">
        <f>MID(טבלה2[[#This Row],[מספר רכב]],1,טבלה2[[#This Row],[ספרות בצדדים]])</f>
        <v>32</v>
      </c>
      <c r="AG1415" s="1" t="str">
        <f>CONCATENATE(טבלה2[[#This Row],[חלק שמאלי]],"-",טבלה2[[#This Row],[אמצע]],"-",טבלה2[[#This Row],[חלק ימני]])</f>
        <v>32-300-65</v>
      </c>
      <c r="AH1415">
        <f>IF(טבלה2[[#This Row],[מספר ספרות]]=7,3,2)</f>
        <v>3</v>
      </c>
      <c r="AI1415">
        <f>IF(טבלה2[[#This Row],[מספר ספרות]]=7,2,3)</f>
        <v>2</v>
      </c>
    </row>
    <row r="1416" spans="17:35" x14ac:dyDescent="0.25">
      <c r="Q1416">
        <v>8052666</v>
      </c>
      <c r="R1416">
        <v>413</v>
      </c>
      <c r="S1416" t="s">
        <v>123</v>
      </c>
      <c r="T1416" t="s">
        <v>159</v>
      </c>
      <c r="U1416" t="s">
        <v>158</v>
      </c>
      <c r="V1416">
        <v>15</v>
      </c>
      <c r="W1416">
        <v>2008</v>
      </c>
      <c r="X1416" s="1">
        <f>2025-טבלה2[[#This Row],[שנת יצור]]</f>
        <v>17</v>
      </c>
      <c r="Y1416" s="39">
        <v>45456</v>
      </c>
      <c r="Z1416" s="39">
        <v>45563</v>
      </c>
      <c r="AA1416" t="s">
        <v>133</v>
      </c>
      <c r="AB1416" t="s">
        <v>127</v>
      </c>
      <c r="AC1416" s="1">
        <f>LEN(טבלה2[[#This Row],[מספר רכב]])</f>
        <v>7</v>
      </c>
      <c r="AD1416" s="1" t="str">
        <f>RIGHT(טבלה2[[#This Row],[מספר רכב]],טבלה2[[#This Row],[ספרות בצדדים]])</f>
        <v>66</v>
      </c>
      <c r="AE1416" s="1" t="str">
        <f>MID(טבלה2[[#This Row],[מספר רכב]],טבלה2[[#This Row],[ספרות בצדדים]]+1,טבלה2[[#This Row],[ספרות באמצע]])</f>
        <v>526</v>
      </c>
      <c r="AF1416" s="1" t="str">
        <f>MID(טבלה2[[#This Row],[מספר רכב]],1,טבלה2[[#This Row],[ספרות בצדדים]])</f>
        <v>80</v>
      </c>
      <c r="AG1416" s="1" t="str">
        <f>CONCATENATE(טבלה2[[#This Row],[חלק שמאלי]],"-",טבלה2[[#This Row],[אמצע]],"-",טבלה2[[#This Row],[חלק ימני]])</f>
        <v>80-526-66</v>
      </c>
      <c r="AH1416">
        <f>IF(טבלה2[[#This Row],[מספר ספרות]]=7,3,2)</f>
        <v>3</v>
      </c>
      <c r="AI1416">
        <f>IF(טבלה2[[#This Row],[מספר ספרות]]=7,2,3)</f>
        <v>2</v>
      </c>
    </row>
    <row r="1417" spans="17:35" x14ac:dyDescent="0.25">
      <c r="Q1417">
        <v>1562063</v>
      </c>
      <c r="R1417">
        <v>413</v>
      </c>
      <c r="S1417" t="s">
        <v>123</v>
      </c>
      <c r="T1417" t="s">
        <v>180</v>
      </c>
      <c r="U1417" t="s">
        <v>125</v>
      </c>
      <c r="V1417">
        <v>15</v>
      </c>
      <c r="W1417">
        <v>2008</v>
      </c>
      <c r="X1417" s="1">
        <f>2025-טבלה2[[#This Row],[שנת יצור]]</f>
        <v>17</v>
      </c>
      <c r="Y1417" s="39">
        <v>45532</v>
      </c>
      <c r="Z1417" s="39">
        <v>45785</v>
      </c>
      <c r="AA1417" t="s">
        <v>126</v>
      </c>
      <c r="AB1417" t="s">
        <v>127</v>
      </c>
      <c r="AC1417" s="1">
        <f>LEN(טבלה2[[#This Row],[מספר רכב]])</f>
        <v>7</v>
      </c>
      <c r="AD1417" s="1" t="str">
        <f>RIGHT(טבלה2[[#This Row],[מספר רכב]],טבלה2[[#This Row],[ספרות בצדדים]])</f>
        <v>63</v>
      </c>
      <c r="AE1417" s="1" t="str">
        <f>MID(טבלה2[[#This Row],[מספר רכב]],טבלה2[[#This Row],[ספרות בצדדים]]+1,טבלה2[[#This Row],[ספרות באמצע]])</f>
        <v>620</v>
      </c>
      <c r="AF1417" s="1" t="str">
        <f>MID(טבלה2[[#This Row],[מספר רכב]],1,טבלה2[[#This Row],[ספרות בצדדים]])</f>
        <v>15</v>
      </c>
      <c r="AG1417" s="1" t="str">
        <f>CONCATENATE(טבלה2[[#This Row],[חלק שמאלי]],"-",טבלה2[[#This Row],[אמצע]],"-",טבלה2[[#This Row],[חלק ימני]])</f>
        <v>15-620-63</v>
      </c>
      <c r="AH1417">
        <f>IF(טבלה2[[#This Row],[מספר ספרות]]=7,3,2)</f>
        <v>3</v>
      </c>
      <c r="AI1417">
        <f>IF(טבלה2[[#This Row],[מספר ספרות]]=7,2,3)</f>
        <v>2</v>
      </c>
    </row>
    <row r="1418" spans="17:35" x14ac:dyDescent="0.25">
      <c r="Q1418">
        <v>6436663</v>
      </c>
      <c r="R1418">
        <v>312</v>
      </c>
      <c r="S1418" t="s">
        <v>153</v>
      </c>
      <c r="T1418" t="s">
        <v>223</v>
      </c>
      <c r="U1418" t="s">
        <v>201</v>
      </c>
      <c r="W1418">
        <v>2007</v>
      </c>
      <c r="X1418" s="1">
        <f>2025-טבלה2[[#This Row],[שנת יצור]]</f>
        <v>18</v>
      </c>
      <c r="Y1418" s="39">
        <v>45572</v>
      </c>
      <c r="Z1418" s="39">
        <v>45922</v>
      </c>
      <c r="AA1418" t="s">
        <v>116</v>
      </c>
      <c r="AB1418" t="s">
        <v>152</v>
      </c>
      <c r="AC1418" s="1">
        <f>LEN(טבלה2[[#This Row],[מספר רכב]])</f>
        <v>7</v>
      </c>
      <c r="AD1418" s="1" t="str">
        <f>RIGHT(טבלה2[[#This Row],[מספר רכב]],טבלה2[[#This Row],[ספרות בצדדים]])</f>
        <v>63</v>
      </c>
      <c r="AE1418" s="1" t="str">
        <f>MID(טבלה2[[#This Row],[מספר רכב]],טבלה2[[#This Row],[ספרות בצדדים]]+1,טבלה2[[#This Row],[ספרות באמצע]])</f>
        <v>366</v>
      </c>
      <c r="AF1418" s="1" t="str">
        <f>MID(טבלה2[[#This Row],[מספר רכב]],1,טבלה2[[#This Row],[ספרות בצדדים]])</f>
        <v>64</v>
      </c>
      <c r="AG1418" s="1" t="str">
        <f>CONCATENATE(טבלה2[[#This Row],[חלק שמאלי]],"-",טבלה2[[#This Row],[אמצע]],"-",טבלה2[[#This Row],[חלק ימני]])</f>
        <v>64-366-63</v>
      </c>
      <c r="AH1418">
        <f>IF(טבלה2[[#This Row],[מספר ספרות]]=7,3,2)</f>
        <v>3</v>
      </c>
      <c r="AI1418">
        <f>IF(טבלה2[[#This Row],[מספר ספרות]]=7,2,3)</f>
        <v>2</v>
      </c>
    </row>
    <row r="1419" spans="17:35" x14ac:dyDescent="0.25">
      <c r="Q1419">
        <v>4649914</v>
      </c>
      <c r="R1419">
        <v>588</v>
      </c>
      <c r="S1419" t="s">
        <v>111</v>
      </c>
      <c r="T1419" t="s">
        <v>112</v>
      </c>
      <c r="U1419" t="s">
        <v>113</v>
      </c>
      <c r="W1419">
        <v>2006</v>
      </c>
      <c r="X1419" s="1">
        <f>2025-טבלה2[[#This Row],[שנת יצור]]</f>
        <v>19</v>
      </c>
      <c r="Y1419" s="39">
        <v>45400</v>
      </c>
      <c r="Z1419" s="39">
        <v>45837</v>
      </c>
      <c r="AA1419" t="s">
        <v>156</v>
      </c>
      <c r="AB1419" t="s">
        <v>115</v>
      </c>
      <c r="AC1419" s="1">
        <f>LEN(טבלה2[[#This Row],[מספר רכב]])</f>
        <v>7</v>
      </c>
      <c r="AD1419" s="1" t="str">
        <f>RIGHT(טבלה2[[#This Row],[מספר רכב]],טבלה2[[#This Row],[ספרות בצדדים]])</f>
        <v>14</v>
      </c>
      <c r="AE1419" s="1" t="str">
        <f>MID(טבלה2[[#This Row],[מספר רכב]],טבלה2[[#This Row],[ספרות בצדדים]]+1,טבלה2[[#This Row],[ספרות באמצע]])</f>
        <v>499</v>
      </c>
      <c r="AF1419" s="1" t="str">
        <f>MID(טבלה2[[#This Row],[מספר רכב]],1,טבלה2[[#This Row],[ספרות בצדדים]])</f>
        <v>46</v>
      </c>
      <c r="AG1419" s="1" t="str">
        <f>CONCATENATE(טבלה2[[#This Row],[חלק שמאלי]],"-",טבלה2[[#This Row],[אמצע]],"-",טבלה2[[#This Row],[חלק ימני]])</f>
        <v>46-499-14</v>
      </c>
      <c r="AH1419">
        <f>IF(טבלה2[[#This Row],[מספר ספרות]]=7,3,2)</f>
        <v>3</v>
      </c>
      <c r="AI1419">
        <f>IF(טבלה2[[#This Row],[מספר ספרות]]=7,2,3)</f>
        <v>2</v>
      </c>
    </row>
    <row r="1420" spans="17:35" x14ac:dyDescent="0.25">
      <c r="Q1420">
        <v>4629333</v>
      </c>
      <c r="R1420">
        <v>416</v>
      </c>
      <c r="S1420" t="s">
        <v>408</v>
      </c>
      <c r="T1420" t="s">
        <v>560</v>
      </c>
      <c r="U1420" t="s">
        <v>410</v>
      </c>
      <c r="V1420">
        <v>15</v>
      </c>
      <c r="W1420">
        <v>2015</v>
      </c>
      <c r="X1420" s="1">
        <f>2025-טבלה2[[#This Row],[שנת יצור]]</f>
        <v>10</v>
      </c>
      <c r="Y1420" s="39">
        <v>45758</v>
      </c>
      <c r="Z1420" s="39">
        <v>46137</v>
      </c>
      <c r="AA1420" t="s">
        <v>119</v>
      </c>
      <c r="AB1420" t="s">
        <v>304</v>
      </c>
      <c r="AC1420" s="1">
        <f>LEN(טבלה2[[#This Row],[מספר רכב]])</f>
        <v>7</v>
      </c>
      <c r="AD1420" s="1" t="str">
        <f>RIGHT(טבלה2[[#This Row],[מספר רכב]],טבלה2[[#This Row],[ספרות בצדדים]])</f>
        <v>33</v>
      </c>
      <c r="AE1420" s="1" t="str">
        <f>MID(טבלה2[[#This Row],[מספר רכב]],טבלה2[[#This Row],[ספרות בצדדים]]+1,טבלה2[[#This Row],[ספרות באמצע]])</f>
        <v>293</v>
      </c>
      <c r="AF1420" s="1" t="str">
        <f>MID(טבלה2[[#This Row],[מספר רכב]],1,טבלה2[[#This Row],[ספרות בצדדים]])</f>
        <v>46</v>
      </c>
      <c r="AG1420" s="1" t="str">
        <f>CONCATENATE(טבלה2[[#This Row],[חלק שמאלי]],"-",טבלה2[[#This Row],[אמצע]],"-",טבלה2[[#This Row],[חלק ימני]])</f>
        <v>46-293-33</v>
      </c>
      <c r="AH1420">
        <f>IF(טבלה2[[#This Row],[מספר ספרות]]=7,3,2)</f>
        <v>3</v>
      </c>
      <c r="AI1420">
        <f>IF(טבלה2[[#This Row],[מספר ספרות]]=7,2,3)</f>
        <v>2</v>
      </c>
    </row>
    <row r="1421" spans="17:35" x14ac:dyDescent="0.25">
      <c r="Q1421">
        <v>7726901</v>
      </c>
      <c r="R1421">
        <v>413</v>
      </c>
      <c r="S1421" t="s">
        <v>123</v>
      </c>
      <c r="T1421" t="s">
        <v>179</v>
      </c>
      <c r="U1421" t="s">
        <v>158</v>
      </c>
      <c r="W1421">
        <v>2005</v>
      </c>
      <c r="X1421" s="1">
        <f>2025-טבלה2[[#This Row],[שנת יצור]]</f>
        <v>20</v>
      </c>
      <c r="Y1421" s="39">
        <v>45637</v>
      </c>
      <c r="Z1421" s="39">
        <v>45911</v>
      </c>
      <c r="AA1421" t="s">
        <v>133</v>
      </c>
      <c r="AB1421" t="s">
        <v>127</v>
      </c>
      <c r="AC1421" s="1">
        <f>LEN(טבלה2[[#This Row],[מספר רכב]])</f>
        <v>7</v>
      </c>
      <c r="AD1421" s="1" t="str">
        <f>RIGHT(טבלה2[[#This Row],[מספר רכב]],טבלה2[[#This Row],[ספרות בצדדים]])</f>
        <v>01</v>
      </c>
      <c r="AE1421" s="1" t="str">
        <f>MID(טבלה2[[#This Row],[מספר רכב]],טבלה2[[#This Row],[ספרות בצדדים]]+1,טבלה2[[#This Row],[ספרות באמצע]])</f>
        <v>269</v>
      </c>
      <c r="AF1421" s="1" t="str">
        <f>MID(טבלה2[[#This Row],[מספר רכב]],1,טבלה2[[#This Row],[ספרות בצדדים]])</f>
        <v>77</v>
      </c>
      <c r="AG1421" s="1" t="str">
        <f>CONCATENATE(טבלה2[[#This Row],[חלק שמאלי]],"-",טבלה2[[#This Row],[אמצע]],"-",טבלה2[[#This Row],[חלק ימני]])</f>
        <v>77-269-01</v>
      </c>
      <c r="AH1421">
        <f>IF(טבלה2[[#This Row],[מספר ספרות]]=7,3,2)</f>
        <v>3</v>
      </c>
      <c r="AI1421">
        <f>IF(טבלה2[[#This Row],[מספר ספרות]]=7,2,3)</f>
        <v>2</v>
      </c>
    </row>
    <row r="1422" spans="17:35" x14ac:dyDescent="0.25">
      <c r="Q1422">
        <v>9826950</v>
      </c>
      <c r="R1422">
        <v>312</v>
      </c>
      <c r="S1422" t="s">
        <v>153</v>
      </c>
      <c r="T1422" t="s">
        <v>320</v>
      </c>
      <c r="U1422" t="s">
        <v>121</v>
      </c>
      <c r="W1422">
        <v>2003</v>
      </c>
      <c r="X1422" s="1">
        <f>2025-טבלה2[[#This Row],[שנת יצור]]</f>
        <v>22</v>
      </c>
      <c r="Y1422" s="39">
        <v>45452</v>
      </c>
      <c r="Z1422" s="39">
        <v>45714</v>
      </c>
      <c r="AA1422" t="s">
        <v>116</v>
      </c>
      <c r="AB1422" t="s">
        <v>225</v>
      </c>
      <c r="AC1422" s="1">
        <f>LEN(טבלה2[[#This Row],[מספר רכב]])</f>
        <v>7</v>
      </c>
      <c r="AD1422" s="1" t="str">
        <f>RIGHT(טבלה2[[#This Row],[מספר רכב]],טבלה2[[#This Row],[ספרות בצדדים]])</f>
        <v>50</v>
      </c>
      <c r="AE1422" s="1" t="str">
        <f>MID(טבלה2[[#This Row],[מספר רכב]],טבלה2[[#This Row],[ספרות בצדדים]]+1,טבלה2[[#This Row],[ספרות באמצע]])</f>
        <v>269</v>
      </c>
      <c r="AF1422" s="1" t="str">
        <f>MID(טבלה2[[#This Row],[מספר רכב]],1,טבלה2[[#This Row],[ספרות בצדדים]])</f>
        <v>98</v>
      </c>
      <c r="AG1422" s="1" t="str">
        <f>CONCATENATE(טבלה2[[#This Row],[חלק שמאלי]],"-",טבלה2[[#This Row],[אמצע]],"-",טבלה2[[#This Row],[חלק ימני]])</f>
        <v>98-269-50</v>
      </c>
      <c r="AH1422">
        <f>IF(טבלה2[[#This Row],[מספר ספרות]]=7,3,2)</f>
        <v>3</v>
      </c>
      <c r="AI1422">
        <f>IF(טבלה2[[#This Row],[מספר ספרות]]=7,2,3)</f>
        <v>2</v>
      </c>
    </row>
    <row r="1423" spans="17:35" x14ac:dyDescent="0.25">
      <c r="Q1423">
        <v>8115350</v>
      </c>
      <c r="R1423">
        <v>839</v>
      </c>
      <c r="S1423" t="s">
        <v>244</v>
      </c>
      <c r="T1423" t="s">
        <v>280</v>
      </c>
      <c r="U1423" t="s">
        <v>158</v>
      </c>
      <c r="W1423">
        <v>2003</v>
      </c>
      <c r="X1423" s="1">
        <f>2025-טבלה2[[#This Row],[שנת יצור]]</f>
        <v>22</v>
      </c>
      <c r="Y1423" s="39">
        <v>45672</v>
      </c>
      <c r="Z1423" s="39">
        <v>45826</v>
      </c>
      <c r="AA1423" t="s">
        <v>133</v>
      </c>
      <c r="AB1423" t="s">
        <v>127</v>
      </c>
      <c r="AC1423" s="1">
        <f>LEN(טבלה2[[#This Row],[מספר רכב]])</f>
        <v>7</v>
      </c>
      <c r="AD1423" s="1" t="str">
        <f>RIGHT(טבלה2[[#This Row],[מספר רכב]],טבלה2[[#This Row],[ספרות בצדדים]])</f>
        <v>50</v>
      </c>
      <c r="AE1423" s="1" t="str">
        <f>MID(טבלה2[[#This Row],[מספר רכב]],טבלה2[[#This Row],[ספרות בצדדים]]+1,טבלה2[[#This Row],[ספרות באמצע]])</f>
        <v>153</v>
      </c>
      <c r="AF1423" s="1" t="str">
        <f>MID(טבלה2[[#This Row],[מספר רכב]],1,טבלה2[[#This Row],[ספרות בצדדים]])</f>
        <v>81</v>
      </c>
      <c r="AG1423" s="1" t="str">
        <f>CONCATENATE(טבלה2[[#This Row],[חלק שמאלי]],"-",טבלה2[[#This Row],[אמצע]],"-",טבלה2[[#This Row],[חלק ימני]])</f>
        <v>81-153-50</v>
      </c>
      <c r="AH1423">
        <f>IF(טבלה2[[#This Row],[מספר ספרות]]=7,3,2)</f>
        <v>3</v>
      </c>
      <c r="AI1423">
        <f>IF(טבלה2[[#This Row],[מספר ספרות]]=7,2,3)</f>
        <v>2</v>
      </c>
    </row>
    <row r="1424" spans="17:35" x14ac:dyDescent="0.25">
      <c r="Q1424">
        <v>4348967</v>
      </c>
      <c r="R1424">
        <v>281</v>
      </c>
      <c r="S1424" t="s">
        <v>292</v>
      </c>
      <c r="T1424" t="s">
        <v>316</v>
      </c>
      <c r="U1424" t="s">
        <v>294</v>
      </c>
      <c r="V1424">
        <v>15</v>
      </c>
      <c r="W1424">
        <v>2008</v>
      </c>
      <c r="X1424" s="1">
        <f>2025-טבלה2[[#This Row],[שנת יצור]]</f>
        <v>17</v>
      </c>
      <c r="Y1424" s="39">
        <v>45385</v>
      </c>
      <c r="Z1424" s="39">
        <v>45738</v>
      </c>
      <c r="AA1424" t="s">
        <v>133</v>
      </c>
      <c r="AB1424" t="s">
        <v>317</v>
      </c>
      <c r="AC1424" s="1">
        <f>LEN(טבלה2[[#This Row],[מספר רכב]])</f>
        <v>7</v>
      </c>
      <c r="AD1424" s="1" t="str">
        <f>RIGHT(טבלה2[[#This Row],[מספר רכב]],טבלה2[[#This Row],[ספרות בצדדים]])</f>
        <v>67</v>
      </c>
      <c r="AE1424" s="1" t="str">
        <f>MID(טבלה2[[#This Row],[מספר רכב]],טבלה2[[#This Row],[ספרות בצדדים]]+1,טבלה2[[#This Row],[ספרות באמצע]])</f>
        <v>489</v>
      </c>
      <c r="AF1424" s="1" t="str">
        <f>MID(טבלה2[[#This Row],[מספר רכב]],1,טבלה2[[#This Row],[ספרות בצדדים]])</f>
        <v>43</v>
      </c>
      <c r="AG1424" s="1" t="str">
        <f>CONCATENATE(טבלה2[[#This Row],[חלק שמאלי]],"-",טבלה2[[#This Row],[אמצע]],"-",טבלה2[[#This Row],[חלק ימני]])</f>
        <v>43-489-67</v>
      </c>
      <c r="AH1424">
        <f>IF(טבלה2[[#This Row],[מספר ספרות]]=7,3,2)</f>
        <v>3</v>
      </c>
      <c r="AI1424">
        <f>IF(טבלה2[[#This Row],[מספר ספרות]]=7,2,3)</f>
        <v>2</v>
      </c>
    </row>
    <row r="1425" spans="17:35" x14ac:dyDescent="0.25">
      <c r="Q1425">
        <v>1656463</v>
      </c>
      <c r="R1425">
        <v>413</v>
      </c>
      <c r="S1425" t="s">
        <v>123</v>
      </c>
      <c r="T1425" t="s">
        <v>132</v>
      </c>
      <c r="U1425" t="s">
        <v>125</v>
      </c>
      <c r="V1425">
        <v>9</v>
      </c>
      <c r="W1425">
        <v>2008</v>
      </c>
      <c r="X1425" s="1">
        <f>2025-טבלה2[[#This Row],[שנת יצור]]</f>
        <v>17</v>
      </c>
      <c r="Y1425" s="39">
        <v>45420</v>
      </c>
      <c r="Z1425" s="39">
        <v>45797</v>
      </c>
      <c r="AA1425" t="s">
        <v>328</v>
      </c>
      <c r="AB1425" t="s">
        <v>134</v>
      </c>
      <c r="AC1425" s="1">
        <f>LEN(טבלה2[[#This Row],[מספר רכב]])</f>
        <v>7</v>
      </c>
      <c r="AD1425" s="1" t="str">
        <f>RIGHT(טבלה2[[#This Row],[מספר רכב]],טבלה2[[#This Row],[ספרות בצדדים]])</f>
        <v>63</v>
      </c>
      <c r="AE1425" s="1" t="str">
        <f>MID(טבלה2[[#This Row],[מספר רכב]],טבלה2[[#This Row],[ספרות בצדדים]]+1,טבלה2[[#This Row],[ספרות באמצע]])</f>
        <v>564</v>
      </c>
      <c r="AF1425" s="1" t="str">
        <f>MID(טבלה2[[#This Row],[מספר רכב]],1,טבלה2[[#This Row],[ספרות בצדדים]])</f>
        <v>16</v>
      </c>
      <c r="AG1425" s="1" t="str">
        <f>CONCATENATE(טבלה2[[#This Row],[חלק שמאלי]],"-",טבלה2[[#This Row],[אמצע]],"-",טבלה2[[#This Row],[חלק ימני]])</f>
        <v>16-564-63</v>
      </c>
      <c r="AH1425">
        <f>IF(טבלה2[[#This Row],[מספר ספרות]]=7,3,2)</f>
        <v>3</v>
      </c>
      <c r="AI1425">
        <f>IF(טבלה2[[#This Row],[מספר ספרות]]=7,2,3)</f>
        <v>2</v>
      </c>
    </row>
    <row r="1426" spans="17:35" x14ac:dyDescent="0.25">
      <c r="Q1426">
        <v>5263859</v>
      </c>
      <c r="R1426">
        <v>734</v>
      </c>
      <c r="S1426" t="s">
        <v>139</v>
      </c>
      <c r="T1426" t="s">
        <v>140</v>
      </c>
      <c r="U1426" t="s">
        <v>136</v>
      </c>
      <c r="W1426">
        <v>2005</v>
      </c>
      <c r="X1426" s="1">
        <f>2025-טבלה2[[#This Row],[שנת יצור]]</f>
        <v>20</v>
      </c>
      <c r="Y1426" s="39">
        <v>45754</v>
      </c>
      <c r="Z1426" s="39">
        <v>45883</v>
      </c>
      <c r="AA1426" t="s">
        <v>119</v>
      </c>
      <c r="AB1426" t="s">
        <v>141</v>
      </c>
      <c r="AC1426" s="1">
        <f>LEN(טבלה2[[#This Row],[מספר רכב]])</f>
        <v>7</v>
      </c>
      <c r="AD1426" s="1" t="str">
        <f>RIGHT(טבלה2[[#This Row],[מספר רכב]],טבלה2[[#This Row],[ספרות בצדדים]])</f>
        <v>59</v>
      </c>
      <c r="AE1426" s="1" t="str">
        <f>MID(טבלה2[[#This Row],[מספר רכב]],טבלה2[[#This Row],[ספרות בצדדים]]+1,טבלה2[[#This Row],[ספרות באמצע]])</f>
        <v>638</v>
      </c>
      <c r="AF1426" s="1" t="str">
        <f>MID(טבלה2[[#This Row],[מספר רכב]],1,טבלה2[[#This Row],[ספרות בצדדים]])</f>
        <v>52</v>
      </c>
      <c r="AG1426" s="1" t="str">
        <f>CONCATENATE(טבלה2[[#This Row],[חלק שמאלי]],"-",טבלה2[[#This Row],[אמצע]],"-",טבלה2[[#This Row],[חלק ימני]])</f>
        <v>52-638-59</v>
      </c>
      <c r="AH1426">
        <f>IF(טבלה2[[#This Row],[מספר ספרות]]=7,3,2)</f>
        <v>3</v>
      </c>
      <c r="AI1426">
        <f>IF(טבלה2[[#This Row],[מספר ספרות]]=7,2,3)</f>
        <v>2</v>
      </c>
    </row>
    <row r="1427" spans="17:35" x14ac:dyDescent="0.25">
      <c r="Q1427">
        <v>4477564</v>
      </c>
      <c r="R1427">
        <v>413</v>
      </c>
      <c r="S1427" t="s">
        <v>123</v>
      </c>
      <c r="T1427" t="s">
        <v>180</v>
      </c>
      <c r="U1427" t="s">
        <v>125</v>
      </c>
      <c r="V1427">
        <v>15</v>
      </c>
      <c r="W1427">
        <v>2008</v>
      </c>
      <c r="X1427" s="1">
        <f>2025-טבלה2[[#This Row],[שנת יצור]]</f>
        <v>17</v>
      </c>
      <c r="Y1427" s="39">
        <v>45558</v>
      </c>
      <c r="Z1427" s="39">
        <v>45957</v>
      </c>
      <c r="AA1427" t="s">
        <v>133</v>
      </c>
      <c r="AB1427" t="s">
        <v>127</v>
      </c>
      <c r="AC1427" s="1">
        <f>LEN(טבלה2[[#This Row],[מספר רכב]])</f>
        <v>7</v>
      </c>
      <c r="AD1427" s="1" t="str">
        <f>RIGHT(טבלה2[[#This Row],[מספר רכב]],טבלה2[[#This Row],[ספרות בצדדים]])</f>
        <v>64</v>
      </c>
      <c r="AE1427" s="1" t="str">
        <f>MID(טבלה2[[#This Row],[מספר רכב]],טבלה2[[#This Row],[ספרות בצדדים]]+1,טבלה2[[#This Row],[ספרות באמצע]])</f>
        <v>775</v>
      </c>
      <c r="AF1427" s="1" t="str">
        <f>MID(טבלה2[[#This Row],[מספר רכב]],1,טבלה2[[#This Row],[ספרות בצדדים]])</f>
        <v>44</v>
      </c>
      <c r="AG1427" s="1" t="str">
        <f>CONCATENATE(טבלה2[[#This Row],[חלק שמאלי]],"-",טבלה2[[#This Row],[אמצע]],"-",טבלה2[[#This Row],[חלק ימני]])</f>
        <v>44-775-64</v>
      </c>
      <c r="AH1427">
        <f>IF(טבלה2[[#This Row],[מספר ספרות]]=7,3,2)</f>
        <v>3</v>
      </c>
      <c r="AI1427">
        <f>IF(טבלה2[[#This Row],[מספר ספרות]]=7,2,3)</f>
        <v>2</v>
      </c>
    </row>
    <row r="1428" spans="17:35" x14ac:dyDescent="0.25">
      <c r="Q1428">
        <v>3846061</v>
      </c>
      <c r="R1428">
        <v>588</v>
      </c>
      <c r="S1428" t="s">
        <v>111</v>
      </c>
      <c r="T1428" t="s">
        <v>112</v>
      </c>
      <c r="U1428" t="s">
        <v>113</v>
      </c>
      <c r="W1428">
        <v>2007</v>
      </c>
      <c r="X1428" s="1">
        <f>2025-טבלה2[[#This Row],[שנת יצור]]</f>
        <v>18</v>
      </c>
      <c r="Y1428" s="39">
        <v>45470</v>
      </c>
      <c r="Z1428" s="39">
        <v>45828</v>
      </c>
      <c r="AA1428" t="s">
        <v>118</v>
      </c>
      <c r="AB1428" t="s">
        <v>117</v>
      </c>
      <c r="AC1428" s="1">
        <f>LEN(טבלה2[[#This Row],[מספר רכב]])</f>
        <v>7</v>
      </c>
      <c r="AD1428" s="1" t="str">
        <f>RIGHT(טבלה2[[#This Row],[מספר רכב]],טבלה2[[#This Row],[ספרות בצדדים]])</f>
        <v>61</v>
      </c>
      <c r="AE1428" s="1" t="str">
        <f>MID(טבלה2[[#This Row],[מספר רכב]],טבלה2[[#This Row],[ספרות בצדדים]]+1,טבלה2[[#This Row],[ספרות באמצע]])</f>
        <v>460</v>
      </c>
      <c r="AF1428" s="1" t="str">
        <f>MID(טבלה2[[#This Row],[מספר רכב]],1,טבלה2[[#This Row],[ספרות בצדדים]])</f>
        <v>38</v>
      </c>
      <c r="AG1428" s="1" t="str">
        <f>CONCATENATE(טבלה2[[#This Row],[חלק שמאלי]],"-",טבלה2[[#This Row],[אמצע]],"-",טבלה2[[#This Row],[חלק ימני]])</f>
        <v>38-460-61</v>
      </c>
      <c r="AH1428">
        <f>IF(טבלה2[[#This Row],[מספר ספרות]]=7,3,2)</f>
        <v>3</v>
      </c>
      <c r="AI1428">
        <f>IF(טבלה2[[#This Row],[מספר ספרות]]=7,2,3)</f>
        <v>2</v>
      </c>
    </row>
    <row r="1429" spans="17:35" x14ac:dyDescent="0.25">
      <c r="Q1429">
        <v>5208962</v>
      </c>
      <c r="R1429">
        <v>845</v>
      </c>
      <c r="S1429" t="s">
        <v>226</v>
      </c>
      <c r="T1429" t="s">
        <v>247</v>
      </c>
      <c r="U1429" t="s">
        <v>183</v>
      </c>
      <c r="W1429">
        <v>2007</v>
      </c>
      <c r="X1429" s="1">
        <f>2025-טבלה2[[#This Row],[שנת יצור]]</f>
        <v>18</v>
      </c>
      <c r="Y1429" s="39">
        <v>45182</v>
      </c>
      <c r="Z1429" s="39">
        <v>45623</v>
      </c>
      <c r="AA1429" t="s">
        <v>229</v>
      </c>
      <c r="AB1429" t="s">
        <v>230</v>
      </c>
      <c r="AC1429" s="1">
        <f>LEN(טבלה2[[#This Row],[מספר רכב]])</f>
        <v>7</v>
      </c>
      <c r="AD1429" s="1" t="str">
        <f>RIGHT(טבלה2[[#This Row],[מספר רכב]],טבלה2[[#This Row],[ספרות בצדדים]])</f>
        <v>62</v>
      </c>
      <c r="AE1429" s="1" t="str">
        <f>MID(טבלה2[[#This Row],[מספר רכב]],טבלה2[[#This Row],[ספרות בצדדים]]+1,טבלה2[[#This Row],[ספרות באמצע]])</f>
        <v>089</v>
      </c>
      <c r="AF1429" s="1" t="str">
        <f>MID(טבלה2[[#This Row],[מספר רכב]],1,טבלה2[[#This Row],[ספרות בצדדים]])</f>
        <v>52</v>
      </c>
      <c r="AG1429" s="1" t="str">
        <f>CONCATENATE(טבלה2[[#This Row],[חלק שמאלי]],"-",טבלה2[[#This Row],[אמצע]],"-",טבלה2[[#This Row],[חלק ימני]])</f>
        <v>52-089-62</v>
      </c>
      <c r="AH1429">
        <f>IF(טבלה2[[#This Row],[מספר ספרות]]=7,3,2)</f>
        <v>3</v>
      </c>
      <c r="AI1429">
        <f>IF(טבלה2[[#This Row],[מספר ספרות]]=7,2,3)</f>
        <v>2</v>
      </c>
    </row>
    <row r="1430" spans="17:35" x14ac:dyDescent="0.25">
      <c r="Q1430">
        <v>6510860</v>
      </c>
      <c r="R1430">
        <v>588</v>
      </c>
      <c r="S1430" t="s">
        <v>111</v>
      </c>
      <c r="T1430" t="s">
        <v>112</v>
      </c>
      <c r="U1430" t="s">
        <v>113</v>
      </c>
      <c r="W1430">
        <v>2006</v>
      </c>
      <c r="X1430" s="1">
        <f>2025-טבלה2[[#This Row],[שנת יצור]]</f>
        <v>19</v>
      </c>
      <c r="Y1430" s="39">
        <v>45368</v>
      </c>
      <c r="Z1430" s="39">
        <v>45735</v>
      </c>
      <c r="AA1430" t="s">
        <v>120</v>
      </c>
      <c r="AB1430" t="s">
        <v>115</v>
      </c>
      <c r="AC1430" s="1">
        <f>LEN(טבלה2[[#This Row],[מספר רכב]])</f>
        <v>7</v>
      </c>
      <c r="AD1430" s="1" t="str">
        <f>RIGHT(טבלה2[[#This Row],[מספר רכב]],טבלה2[[#This Row],[ספרות בצדדים]])</f>
        <v>60</v>
      </c>
      <c r="AE1430" s="1" t="str">
        <f>MID(טבלה2[[#This Row],[מספר רכב]],טבלה2[[#This Row],[ספרות בצדדים]]+1,טבלה2[[#This Row],[ספרות באמצע]])</f>
        <v>108</v>
      </c>
      <c r="AF1430" s="1" t="str">
        <f>MID(טבלה2[[#This Row],[מספר רכב]],1,טבלה2[[#This Row],[ספרות בצדדים]])</f>
        <v>65</v>
      </c>
      <c r="AG1430" s="1" t="str">
        <f>CONCATENATE(טבלה2[[#This Row],[חלק שמאלי]],"-",טבלה2[[#This Row],[אמצע]],"-",טבלה2[[#This Row],[חלק ימני]])</f>
        <v>65-108-60</v>
      </c>
      <c r="AH1430">
        <f>IF(טבלה2[[#This Row],[מספר ספרות]]=7,3,2)</f>
        <v>3</v>
      </c>
      <c r="AI1430">
        <f>IF(טבלה2[[#This Row],[מספר ספרות]]=7,2,3)</f>
        <v>2</v>
      </c>
    </row>
    <row r="1431" spans="17:35" x14ac:dyDescent="0.25">
      <c r="Q1431">
        <v>3633465</v>
      </c>
      <c r="R1431">
        <v>751</v>
      </c>
      <c r="S1431" t="s">
        <v>231</v>
      </c>
      <c r="T1431" t="s">
        <v>301</v>
      </c>
      <c r="U1431" t="s">
        <v>302</v>
      </c>
      <c r="V1431">
        <v>15</v>
      </c>
      <c r="W1431">
        <v>2008</v>
      </c>
      <c r="X1431" s="1">
        <f>2025-טבלה2[[#This Row],[שנת יצור]]</f>
        <v>17</v>
      </c>
      <c r="Y1431" s="39">
        <v>45351</v>
      </c>
      <c r="Z1431" s="39">
        <v>45745</v>
      </c>
      <c r="AA1431" t="s">
        <v>119</v>
      </c>
      <c r="AB1431" t="s">
        <v>260</v>
      </c>
      <c r="AC1431" s="1">
        <f>LEN(טבלה2[[#This Row],[מספר רכב]])</f>
        <v>7</v>
      </c>
      <c r="AD1431" s="1" t="str">
        <f>RIGHT(טבלה2[[#This Row],[מספר רכב]],טבלה2[[#This Row],[ספרות בצדדים]])</f>
        <v>65</v>
      </c>
      <c r="AE1431" s="1" t="str">
        <f>MID(טבלה2[[#This Row],[מספר רכב]],טבלה2[[#This Row],[ספרות בצדדים]]+1,טבלה2[[#This Row],[ספרות באמצע]])</f>
        <v>334</v>
      </c>
      <c r="AF1431" s="1" t="str">
        <f>MID(טבלה2[[#This Row],[מספר רכב]],1,טבלה2[[#This Row],[ספרות בצדדים]])</f>
        <v>36</v>
      </c>
      <c r="AG1431" s="1" t="str">
        <f>CONCATENATE(טבלה2[[#This Row],[חלק שמאלי]],"-",טבלה2[[#This Row],[אמצע]],"-",טבלה2[[#This Row],[חלק ימני]])</f>
        <v>36-334-65</v>
      </c>
      <c r="AH1431">
        <f>IF(טבלה2[[#This Row],[מספר ספרות]]=7,3,2)</f>
        <v>3</v>
      </c>
      <c r="AI1431">
        <f>IF(טבלה2[[#This Row],[מספר ספרות]]=7,2,3)</f>
        <v>2</v>
      </c>
    </row>
    <row r="1432" spans="17:35" x14ac:dyDescent="0.25">
      <c r="Q1432">
        <v>7236655</v>
      </c>
      <c r="R1432">
        <v>481</v>
      </c>
      <c r="S1432" t="s">
        <v>165</v>
      </c>
      <c r="T1432" t="s">
        <v>915</v>
      </c>
      <c r="U1432" t="s">
        <v>283</v>
      </c>
      <c r="V1432">
        <v>8</v>
      </c>
      <c r="W1432">
        <v>2017</v>
      </c>
      <c r="X1432" s="1">
        <f>2025-טבלה2[[#This Row],[שנת יצור]]</f>
        <v>8</v>
      </c>
      <c r="Y1432" s="39">
        <v>45757</v>
      </c>
      <c r="Z1432" s="39">
        <v>46156</v>
      </c>
      <c r="AA1432" t="s">
        <v>184</v>
      </c>
      <c r="AB1432" t="s">
        <v>650</v>
      </c>
      <c r="AC1432" s="1">
        <f>LEN(טבלה2[[#This Row],[מספר רכב]])</f>
        <v>7</v>
      </c>
      <c r="AD1432" s="1" t="str">
        <f>RIGHT(טבלה2[[#This Row],[מספר רכב]],טבלה2[[#This Row],[ספרות בצדדים]])</f>
        <v>55</v>
      </c>
      <c r="AE1432" s="1" t="str">
        <f>MID(טבלה2[[#This Row],[מספר רכב]],טבלה2[[#This Row],[ספרות בצדדים]]+1,טבלה2[[#This Row],[ספרות באמצע]])</f>
        <v>366</v>
      </c>
      <c r="AF1432" s="1" t="str">
        <f>MID(טבלה2[[#This Row],[מספר רכב]],1,טבלה2[[#This Row],[ספרות בצדדים]])</f>
        <v>72</v>
      </c>
      <c r="AG1432" s="1" t="str">
        <f>CONCATENATE(טבלה2[[#This Row],[חלק שמאלי]],"-",טבלה2[[#This Row],[אמצע]],"-",טבלה2[[#This Row],[חלק ימני]])</f>
        <v>72-366-55</v>
      </c>
      <c r="AH1432">
        <f>IF(טבלה2[[#This Row],[מספר ספרות]]=7,3,2)</f>
        <v>3</v>
      </c>
      <c r="AI1432">
        <f>IF(טבלה2[[#This Row],[מספר ספרות]]=7,2,3)</f>
        <v>2</v>
      </c>
    </row>
    <row r="1433" spans="17:35" x14ac:dyDescent="0.25">
      <c r="Q1433">
        <v>2632564</v>
      </c>
      <c r="R1433">
        <v>724</v>
      </c>
      <c r="S1433" t="s">
        <v>203</v>
      </c>
      <c r="T1433" t="s">
        <v>871</v>
      </c>
      <c r="U1433" t="s">
        <v>916</v>
      </c>
      <c r="W1433">
        <v>2008</v>
      </c>
      <c r="X1433" s="1">
        <f>2025-טבלה2[[#This Row],[שנת יצור]]</f>
        <v>17</v>
      </c>
      <c r="Y1433" s="39">
        <v>45476</v>
      </c>
      <c r="Z1433" s="39">
        <v>45803</v>
      </c>
      <c r="AA1433" t="s">
        <v>199</v>
      </c>
      <c r="AB1433" t="s">
        <v>206</v>
      </c>
      <c r="AC1433" s="1">
        <f>LEN(טבלה2[[#This Row],[מספר רכב]])</f>
        <v>7</v>
      </c>
      <c r="AD1433" s="1" t="str">
        <f>RIGHT(טבלה2[[#This Row],[מספר רכב]],טבלה2[[#This Row],[ספרות בצדדים]])</f>
        <v>64</v>
      </c>
      <c r="AE1433" s="1" t="str">
        <f>MID(טבלה2[[#This Row],[מספר רכב]],טבלה2[[#This Row],[ספרות בצדדים]]+1,טבלה2[[#This Row],[ספרות באמצע]])</f>
        <v>325</v>
      </c>
      <c r="AF1433" s="1" t="str">
        <f>MID(טבלה2[[#This Row],[מספר רכב]],1,טבלה2[[#This Row],[ספרות בצדדים]])</f>
        <v>26</v>
      </c>
      <c r="AG1433" s="1" t="str">
        <f>CONCATENATE(טבלה2[[#This Row],[חלק שמאלי]],"-",טבלה2[[#This Row],[אמצע]],"-",טבלה2[[#This Row],[חלק ימני]])</f>
        <v>26-325-64</v>
      </c>
      <c r="AH1433">
        <f>IF(טבלה2[[#This Row],[מספר ספרות]]=7,3,2)</f>
        <v>3</v>
      </c>
      <c r="AI1433">
        <f>IF(טבלה2[[#This Row],[מספר ספרות]]=7,2,3)</f>
        <v>2</v>
      </c>
    </row>
    <row r="1434" spans="17:35" x14ac:dyDescent="0.25">
      <c r="Q1434">
        <v>2276563</v>
      </c>
      <c r="R1434">
        <v>590</v>
      </c>
      <c r="S1434" t="s">
        <v>235</v>
      </c>
      <c r="T1434" t="s">
        <v>236</v>
      </c>
      <c r="U1434" t="s">
        <v>130</v>
      </c>
      <c r="V1434">
        <v>15</v>
      </c>
      <c r="W1434">
        <v>2008</v>
      </c>
      <c r="X1434" s="1">
        <f>2025-טבלה2[[#This Row],[שנת יצור]]</f>
        <v>17</v>
      </c>
      <c r="Y1434" s="39">
        <v>45456</v>
      </c>
      <c r="Z1434" s="39">
        <v>45824</v>
      </c>
      <c r="AA1434" t="s">
        <v>122</v>
      </c>
      <c r="AB1434" t="s">
        <v>238</v>
      </c>
      <c r="AC1434" s="1">
        <f>LEN(טבלה2[[#This Row],[מספר רכב]])</f>
        <v>7</v>
      </c>
      <c r="AD1434" s="1" t="str">
        <f>RIGHT(טבלה2[[#This Row],[מספר רכב]],טבלה2[[#This Row],[ספרות בצדדים]])</f>
        <v>63</v>
      </c>
      <c r="AE1434" s="1" t="str">
        <f>MID(טבלה2[[#This Row],[מספר רכב]],טבלה2[[#This Row],[ספרות בצדדים]]+1,טבלה2[[#This Row],[ספרות באמצע]])</f>
        <v>765</v>
      </c>
      <c r="AF1434" s="1" t="str">
        <f>MID(טבלה2[[#This Row],[מספר רכב]],1,טבלה2[[#This Row],[ספרות בצדדים]])</f>
        <v>22</v>
      </c>
      <c r="AG1434" s="1" t="str">
        <f>CONCATENATE(טבלה2[[#This Row],[חלק שמאלי]],"-",טבלה2[[#This Row],[אמצע]],"-",טבלה2[[#This Row],[חלק ימני]])</f>
        <v>22-765-63</v>
      </c>
      <c r="AH1434">
        <f>IF(טבלה2[[#This Row],[מספר ספרות]]=7,3,2)</f>
        <v>3</v>
      </c>
      <c r="AI1434">
        <f>IF(טבלה2[[#This Row],[מספר ספרות]]=7,2,3)</f>
        <v>2</v>
      </c>
    </row>
    <row r="1435" spans="17:35" x14ac:dyDescent="0.25">
      <c r="Q1435">
        <v>5262462</v>
      </c>
      <c r="R1435">
        <v>845</v>
      </c>
      <c r="S1435" t="s">
        <v>226</v>
      </c>
      <c r="T1435" t="s">
        <v>247</v>
      </c>
      <c r="U1435" t="s">
        <v>183</v>
      </c>
      <c r="W1435">
        <v>2007</v>
      </c>
      <c r="X1435" s="1">
        <f>2025-טבלה2[[#This Row],[שנת יצור]]</f>
        <v>18</v>
      </c>
      <c r="Y1435" s="39">
        <v>45706</v>
      </c>
      <c r="Z1435" s="39">
        <v>45996</v>
      </c>
      <c r="AA1435" t="s">
        <v>122</v>
      </c>
      <c r="AB1435" t="s">
        <v>230</v>
      </c>
      <c r="AC1435" s="1">
        <f>LEN(טבלה2[[#This Row],[מספר רכב]])</f>
        <v>7</v>
      </c>
      <c r="AD1435" s="1" t="str">
        <f>RIGHT(טבלה2[[#This Row],[מספר רכב]],טבלה2[[#This Row],[ספרות בצדדים]])</f>
        <v>62</v>
      </c>
      <c r="AE1435" s="1" t="str">
        <f>MID(טבלה2[[#This Row],[מספר רכב]],טבלה2[[#This Row],[ספרות בצדדים]]+1,טבלה2[[#This Row],[ספרות באמצע]])</f>
        <v>624</v>
      </c>
      <c r="AF1435" s="1" t="str">
        <f>MID(טבלה2[[#This Row],[מספר רכב]],1,טבלה2[[#This Row],[ספרות בצדדים]])</f>
        <v>52</v>
      </c>
      <c r="AG1435" s="1" t="str">
        <f>CONCATENATE(טבלה2[[#This Row],[חלק שמאלי]],"-",טבלה2[[#This Row],[אמצע]],"-",טבלה2[[#This Row],[חלק ימני]])</f>
        <v>52-624-62</v>
      </c>
      <c r="AH1435">
        <f>IF(טבלה2[[#This Row],[מספר ספרות]]=7,3,2)</f>
        <v>3</v>
      </c>
      <c r="AI1435">
        <f>IF(טבלה2[[#This Row],[מספר ספרות]]=7,2,3)</f>
        <v>2</v>
      </c>
    </row>
    <row r="1436" spans="17:35" x14ac:dyDescent="0.25">
      <c r="Q1436">
        <v>3888316</v>
      </c>
      <c r="R1436">
        <v>739</v>
      </c>
      <c r="S1436" t="s">
        <v>917</v>
      </c>
      <c r="T1436" t="s">
        <v>918</v>
      </c>
      <c r="W1436">
        <v>1998</v>
      </c>
      <c r="X1436" s="1">
        <f>2025-טבלה2[[#This Row],[שנת יצור]]</f>
        <v>27</v>
      </c>
      <c r="Y1436" s="39">
        <v>45719</v>
      </c>
      <c r="Z1436" s="39">
        <v>45907</v>
      </c>
      <c r="AA1436" t="s">
        <v>453</v>
      </c>
      <c r="AB1436" t="s">
        <v>919</v>
      </c>
      <c r="AC1436" s="1">
        <f>LEN(טבלה2[[#This Row],[מספר רכב]])</f>
        <v>7</v>
      </c>
      <c r="AD1436" s="1" t="str">
        <f>RIGHT(טבלה2[[#This Row],[מספר רכב]],טבלה2[[#This Row],[ספרות בצדדים]])</f>
        <v>16</v>
      </c>
      <c r="AE1436" s="1" t="str">
        <f>MID(טבלה2[[#This Row],[מספר רכב]],טבלה2[[#This Row],[ספרות בצדדים]]+1,טבלה2[[#This Row],[ספרות באמצע]])</f>
        <v>883</v>
      </c>
      <c r="AF1436" s="1" t="str">
        <f>MID(טבלה2[[#This Row],[מספר רכב]],1,טבלה2[[#This Row],[ספרות בצדדים]])</f>
        <v>38</v>
      </c>
      <c r="AG1436" s="1" t="str">
        <f>CONCATENATE(טבלה2[[#This Row],[חלק שמאלי]],"-",טבלה2[[#This Row],[אמצע]],"-",טבלה2[[#This Row],[חלק ימני]])</f>
        <v>38-883-16</v>
      </c>
      <c r="AH1436">
        <f>IF(טבלה2[[#This Row],[מספר ספרות]]=7,3,2)</f>
        <v>3</v>
      </c>
      <c r="AI1436">
        <f>IF(טבלה2[[#This Row],[מספר ספרות]]=7,2,3)</f>
        <v>2</v>
      </c>
    </row>
    <row r="1437" spans="17:35" x14ac:dyDescent="0.25">
      <c r="Q1437">
        <v>6130757</v>
      </c>
      <c r="R1437">
        <v>312</v>
      </c>
      <c r="S1437" t="s">
        <v>153</v>
      </c>
      <c r="T1437" t="s">
        <v>920</v>
      </c>
      <c r="U1437" t="s">
        <v>921</v>
      </c>
      <c r="W1437">
        <v>2005</v>
      </c>
      <c r="X1437" s="1">
        <f>2025-טבלה2[[#This Row],[שנת יצור]]</f>
        <v>20</v>
      </c>
      <c r="Y1437" s="39">
        <v>45602</v>
      </c>
      <c r="Z1437" s="39">
        <v>45690</v>
      </c>
      <c r="AA1437" t="s">
        <v>116</v>
      </c>
      <c r="AB1437" t="s">
        <v>225</v>
      </c>
      <c r="AC1437" s="1">
        <f>LEN(טבלה2[[#This Row],[מספר רכב]])</f>
        <v>7</v>
      </c>
      <c r="AD1437" s="1" t="str">
        <f>RIGHT(טבלה2[[#This Row],[מספר רכב]],טבלה2[[#This Row],[ספרות בצדדים]])</f>
        <v>57</v>
      </c>
      <c r="AE1437" s="1" t="str">
        <f>MID(טבלה2[[#This Row],[מספר רכב]],טבלה2[[#This Row],[ספרות בצדדים]]+1,טבלה2[[#This Row],[ספרות באמצע]])</f>
        <v>307</v>
      </c>
      <c r="AF1437" s="1" t="str">
        <f>MID(טבלה2[[#This Row],[מספר רכב]],1,טבלה2[[#This Row],[ספרות בצדדים]])</f>
        <v>61</v>
      </c>
      <c r="AG1437" s="1" t="str">
        <f>CONCATENATE(טבלה2[[#This Row],[חלק שמאלי]],"-",טבלה2[[#This Row],[אמצע]],"-",טבלה2[[#This Row],[חלק ימני]])</f>
        <v>61-307-57</v>
      </c>
      <c r="AH1437">
        <f>IF(טבלה2[[#This Row],[מספר ספרות]]=7,3,2)</f>
        <v>3</v>
      </c>
      <c r="AI1437">
        <f>IF(טבלה2[[#This Row],[מספר ספרות]]=7,2,3)</f>
        <v>2</v>
      </c>
    </row>
    <row r="1438" spans="17:35" x14ac:dyDescent="0.25">
      <c r="Q1438">
        <v>1266063</v>
      </c>
      <c r="R1438">
        <v>312</v>
      </c>
      <c r="S1438" t="s">
        <v>153</v>
      </c>
      <c r="T1438" t="s">
        <v>320</v>
      </c>
      <c r="U1438" t="s">
        <v>121</v>
      </c>
      <c r="V1438">
        <v>15</v>
      </c>
      <c r="W1438">
        <v>2007</v>
      </c>
      <c r="X1438" s="1">
        <f>2025-טבלה2[[#This Row],[שנת יצור]]</f>
        <v>18</v>
      </c>
      <c r="Y1438" s="39">
        <v>45427</v>
      </c>
      <c r="Z1438" s="39">
        <v>45785</v>
      </c>
      <c r="AA1438" t="s">
        <v>116</v>
      </c>
      <c r="AB1438" t="s">
        <v>225</v>
      </c>
      <c r="AC1438" s="1">
        <f>LEN(טבלה2[[#This Row],[מספר רכב]])</f>
        <v>7</v>
      </c>
      <c r="AD1438" s="1" t="str">
        <f>RIGHT(טבלה2[[#This Row],[מספר רכב]],טבלה2[[#This Row],[ספרות בצדדים]])</f>
        <v>63</v>
      </c>
      <c r="AE1438" s="1" t="str">
        <f>MID(טבלה2[[#This Row],[מספר רכב]],טבלה2[[#This Row],[ספרות בצדדים]]+1,טבלה2[[#This Row],[ספרות באמצע]])</f>
        <v>660</v>
      </c>
      <c r="AF1438" s="1" t="str">
        <f>MID(טבלה2[[#This Row],[מספר רכב]],1,טבלה2[[#This Row],[ספרות בצדדים]])</f>
        <v>12</v>
      </c>
      <c r="AG1438" s="1" t="str">
        <f>CONCATENATE(טבלה2[[#This Row],[חלק שמאלי]],"-",טבלה2[[#This Row],[אמצע]],"-",טבלה2[[#This Row],[חלק ימני]])</f>
        <v>12-660-63</v>
      </c>
      <c r="AH1438">
        <f>IF(טבלה2[[#This Row],[מספר ספרות]]=7,3,2)</f>
        <v>3</v>
      </c>
      <c r="AI1438">
        <f>IF(טבלה2[[#This Row],[מספר ספרות]]=7,2,3)</f>
        <v>2</v>
      </c>
    </row>
    <row r="1439" spans="17:35" x14ac:dyDescent="0.25">
      <c r="Q1439">
        <v>2915261</v>
      </c>
      <c r="R1439">
        <v>413</v>
      </c>
      <c r="S1439" t="s">
        <v>123</v>
      </c>
      <c r="T1439" t="s">
        <v>124</v>
      </c>
      <c r="U1439" t="s">
        <v>125</v>
      </c>
      <c r="W1439">
        <v>2007</v>
      </c>
      <c r="X1439" s="1">
        <f>2025-טבלה2[[#This Row],[שנת יצור]]</f>
        <v>18</v>
      </c>
      <c r="Y1439" s="39">
        <v>45476</v>
      </c>
      <c r="Z1439" s="39">
        <v>45864</v>
      </c>
      <c r="AA1439" t="s">
        <v>119</v>
      </c>
      <c r="AB1439" t="s">
        <v>127</v>
      </c>
      <c r="AC1439" s="1">
        <f>LEN(טבלה2[[#This Row],[מספר רכב]])</f>
        <v>7</v>
      </c>
      <c r="AD1439" s="1" t="str">
        <f>RIGHT(טבלה2[[#This Row],[מספר רכב]],טבלה2[[#This Row],[ספרות בצדדים]])</f>
        <v>61</v>
      </c>
      <c r="AE1439" s="1" t="str">
        <f>MID(טבלה2[[#This Row],[מספר רכב]],טבלה2[[#This Row],[ספרות בצדדים]]+1,טבלה2[[#This Row],[ספרות באמצע]])</f>
        <v>152</v>
      </c>
      <c r="AF1439" s="1" t="str">
        <f>MID(טבלה2[[#This Row],[מספר רכב]],1,טבלה2[[#This Row],[ספרות בצדדים]])</f>
        <v>29</v>
      </c>
      <c r="AG1439" s="1" t="str">
        <f>CONCATENATE(טבלה2[[#This Row],[חלק שמאלי]],"-",טבלה2[[#This Row],[אמצע]],"-",טבלה2[[#This Row],[חלק ימני]])</f>
        <v>29-152-61</v>
      </c>
      <c r="AH1439">
        <f>IF(טבלה2[[#This Row],[מספר ספרות]]=7,3,2)</f>
        <v>3</v>
      </c>
      <c r="AI1439">
        <f>IF(טבלה2[[#This Row],[מספר ספרות]]=7,2,3)</f>
        <v>2</v>
      </c>
    </row>
    <row r="1440" spans="17:35" x14ac:dyDescent="0.25">
      <c r="Q1440">
        <v>5511957</v>
      </c>
      <c r="R1440">
        <v>155</v>
      </c>
      <c r="S1440" t="s">
        <v>149</v>
      </c>
      <c r="T1440" t="s">
        <v>150</v>
      </c>
      <c r="U1440" t="s">
        <v>155</v>
      </c>
      <c r="W1440">
        <v>2005</v>
      </c>
      <c r="X1440" s="1">
        <f>2025-טבלה2[[#This Row],[שנת יצור]]</f>
        <v>20</v>
      </c>
      <c r="Y1440" s="39">
        <v>45525</v>
      </c>
      <c r="Z1440" s="39">
        <v>45925</v>
      </c>
      <c r="AA1440" t="s">
        <v>202</v>
      </c>
      <c r="AB1440" t="s">
        <v>152</v>
      </c>
      <c r="AC1440" s="1">
        <f>LEN(טבלה2[[#This Row],[מספר רכב]])</f>
        <v>7</v>
      </c>
      <c r="AD1440" s="1" t="str">
        <f>RIGHT(טבלה2[[#This Row],[מספר רכב]],טבלה2[[#This Row],[ספרות בצדדים]])</f>
        <v>57</v>
      </c>
      <c r="AE1440" s="1" t="str">
        <f>MID(טבלה2[[#This Row],[מספר רכב]],טבלה2[[#This Row],[ספרות בצדדים]]+1,טבלה2[[#This Row],[ספרות באמצע]])</f>
        <v>119</v>
      </c>
      <c r="AF1440" s="1" t="str">
        <f>MID(טבלה2[[#This Row],[מספר רכב]],1,טבלה2[[#This Row],[ספרות בצדדים]])</f>
        <v>55</v>
      </c>
      <c r="AG1440" s="1" t="str">
        <f>CONCATENATE(טבלה2[[#This Row],[חלק שמאלי]],"-",טבלה2[[#This Row],[אמצע]],"-",טבלה2[[#This Row],[חלק ימני]])</f>
        <v>55-119-57</v>
      </c>
      <c r="AH1440">
        <f>IF(טבלה2[[#This Row],[מספר ספרות]]=7,3,2)</f>
        <v>3</v>
      </c>
      <c r="AI1440">
        <f>IF(טבלה2[[#This Row],[מספר ספרות]]=7,2,3)</f>
        <v>2</v>
      </c>
    </row>
    <row r="1441" spans="17:35" x14ac:dyDescent="0.25">
      <c r="Q1441">
        <v>1566261</v>
      </c>
      <c r="R1441">
        <v>588</v>
      </c>
      <c r="S1441" t="s">
        <v>111</v>
      </c>
      <c r="T1441" t="s">
        <v>112</v>
      </c>
      <c r="U1441" t="s">
        <v>113</v>
      </c>
      <c r="W1441">
        <v>2007</v>
      </c>
      <c r="X1441" s="1">
        <f>2025-טבלה2[[#This Row],[שנת יצור]]</f>
        <v>18</v>
      </c>
      <c r="Y1441" s="39">
        <v>45425</v>
      </c>
      <c r="Z1441" s="39">
        <v>45785</v>
      </c>
      <c r="AA1441" t="s">
        <v>118</v>
      </c>
      <c r="AB1441" t="s">
        <v>117</v>
      </c>
      <c r="AC1441" s="1">
        <f>LEN(טבלה2[[#This Row],[מספר רכב]])</f>
        <v>7</v>
      </c>
      <c r="AD1441" s="1" t="str">
        <f>RIGHT(טבלה2[[#This Row],[מספר רכב]],טבלה2[[#This Row],[ספרות בצדדים]])</f>
        <v>61</v>
      </c>
      <c r="AE1441" s="1" t="str">
        <f>MID(טבלה2[[#This Row],[מספר רכב]],טבלה2[[#This Row],[ספרות בצדדים]]+1,טבלה2[[#This Row],[ספרות באמצע]])</f>
        <v>662</v>
      </c>
      <c r="AF1441" s="1" t="str">
        <f>MID(טבלה2[[#This Row],[מספר רכב]],1,טבלה2[[#This Row],[ספרות בצדדים]])</f>
        <v>15</v>
      </c>
      <c r="AG1441" s="1" t="str">
        <f>CONCATENATE(טבלה2[[#This Row],[חלק שמאלי]],"-",טבלה2[[#This Row],[אמצע]],"-",טבלה2[[#This Row],[חלק ימני]])</f>
        <v>15-662-61</v>
      </c>
      <c r="AH1441">
        <f>IF(טבלה2[[#This Row],[מספר ספרות]]=7,3,2)</f>
        <v>3</v>
      </c>
      <c r="AI1441">
        <f>IF(טבלה2[[#This Row],[מספר ספרות]]=7,2,3)</f>
        <v>2</v>
      </c>
    </row>
    <row r="1442" spans="17:35" x14ac:dyDescent="0.25">
      <c r="Q1442">
        <v>2089469</v>
      </c>
      <c r="R1442">
        <v>731</v>
      </c>
      <c r="S1442" t="s">
        <v>594</v>
      </c>
      <c r="T1442" t="s">
        <v>801</v>
      </c>
      <c r="U1442" t="s">
        <v>208</v>
      </c>
      <c r="V1442">
        <v>15</v>
      </c>
      <c r="W1442">
        <v>2009</v>
      </c>
      <c r="X1442" s="1">
        <f>2025-טבלה2[[#This Row],[שנת יצור]]</f>
        <v>16</v>
      </c>
      <c r="Y1442" s="39">
        <v>45523</v>
      </c>
      <c r="Z1442" s="39">
        <v>45831</v>
      </c>
      <c r="AA1442" t="s">
        <v>119</v>
      </c>
      <c r="AB1442" t="s">
        <v>802</v>
      </c>
      <c r="AC1442" s="1">
        <f>LEN(טבלה2[[#This Row],[מספר רכב]])</f>
        <v>7</v>
      </c>
      <c r="AD1442" s="1" t="str">
        <f>RIGHT(טבלה2[[#This Row],[מספר רכב]],טבלה2[[#This Row],[ספרות בצדדים]])</f>
        <v>69</v>
      </c>
      <c r="AE1442" s="1" t="str">
        <f>MID(טבלה2[[#This Row],[מספר רכב]],טבלה2[[#This Row],[ספרות בצדדים]]+1,טבלה2[[#This Row],[ספרות באמצע]])</f>
        <v>894</v>
      </c>
      <c r="AF1442" s="1" t="str">
        <f>MID(טבלה2[[#This Row],[מספר רכב]],1,טבלה2[[#This Row],[ספרות בצדדים]])</f>
        <v>20</v>
      </c>
      <c r="AG1442" s="1" t="str">
        <f>CONCATENATE(טבלה2[[#This Row],[חלק שמאלי]],"-",טבלה2[[#This Row],[אמצע]],"-",טבלה2[[#This Row],[חלק ימני]])</f>
        <v>20-894-69</v>
      </c>
      <c r="AH1442">
        <f>IF(טבלה2[[#This Row],[מספר ספרות]]=7,3,2)</f>
        <v>3</v>
      </c>
      <c r="AI1442">
        <f>IF(טבלה2[[#This Row],[מספר ספרות]]=7,2,3)</f>
        <v>2</v>
      </c>
    </row>
    <row r="1443" spans="17:35" x14ac:dyDescent="0.25">
      <c r="Q1443">
        <v>3588562</v>
      </c>
      <c r="R1443">
        <v>588</v>
      </c>
      <c r="S1443" t="s">
        <v>111</v>
      </c>
      <c r="T1443" t="s">
        <v>112</v>
      </c>
      <c r="U1443" t="s">
        <v>113</v>
      </c>
      <c r="W1443">
        <v>2007</v>
      </c>
      <c r="X1443" s="1">
        <f>2025-טבלה2[[#This Row],[שנת יצור]]</f>
        <v>18</v>
      </c>
      <c r="Y1443" s="39">
        <v>45630</v>
      </c>
      <c r="Z1443" s="39">
        <v>45982</v>
      </c>
      <c r="AA1443" t="s">
        <v>116</v>
      </c>
      <c r="AB1443" t="s">
        <v>117</v>
      </c>
      <c r="AC1443" s="1">
        <f>LEN(טבלה2[[#This Row],[מספר רכב]])</f>
        <v>7</v>
      </c>
      <c r="AD1443" s="1" t="str">
        <f>RIGHT(טבלה2[[#This Row],[מספר רכב]],טבלה2[[#This Row],[ספרות בצדדים]])</f>
        <v>62</v>
      </c>
      <c r="AE1443" s="1" t="str">
        <f>MID(טבלה2[[#This Row],[מספר רכב]],טבלה2[[#This Row],[ספרות בצדדים]]+1,טבלה2[[#This Row],[ספרות באמצע]])</f>
        <v>885</v>
      </c>
      <c r="AF1443" s="1" t="str">
        <f>MID(טבלה2[[#This Row],[מספר רכב]],1,טבלה2[[#This Row],[ספרות בצדדים]])</f>
        <v>35</v>
      </c>
      <c r="AG1443" s="1" t="str">
        <f>CONCATENATE(טבלה2[[#This Row],[חלק שמאלי]],"-",טבלה2[[#This Row],[אמצע]],"-",טבלה2[[#This Row],[חלק ימני]])</f>
        <v>35-885-62</v>
      </c>
      <c r="AH1443">
        <f>IF(טבלה2[[#This Row],[מספר ספרות]]=7,3,2)</f>
        <v>3</v>
      </c>
      <c r="AI1443">
        <f>IF(טבלה2[[#This Row],[מספר ספרות]]=7,2,3)</f>
        <v>2</v>
      </c>
    </row>
    <row r="1444" spans="17:35" x14ac:dyDescent="0.25">
      <c r="Q1444">
        <v>8846859</v>
      </c>
      <c r="R1444">
        <v>588</v>
      </c>
      <c r="S1444" t="s">
        <v>111</v>
      </c>
      <c r="T1444" t="s">
        <v>112</v>
      </c>
      <c r="U1444" t="s">
        <v>113</v>
      </c>
      <c r="W1444">
        <v>2006</v>
      </c>
      <c r="X1444" s="1">
        <f>2025-טבלה2[[#This Row],[שנת יצור]]</f>
        <v>19</v>
      </c>
      <c r="Y1444" s="39">
        <v>45403</v>
      </c>
      <c r="Z1444" s="39">
        <v>45778</v>
      </c>
      <c r="AA1444" t="s">
        <v>120</v>
      </c>
      <c r="AB1444" t="s">
        <v>115</v>
      </c>
      <c r="AC1444" s="1">
        <f>LEN(טבלה2[[#This Row],[מספר רכב]])</f>
        <v>7</v>
      </c>
      <c r="AD1444" s="1" t="str">
        <f>RIGHT(טבלה2[[#This Row],[מספר רכב]],טבלה2[[#This Row],[ספרות בצדדים]])</f>
        <v>59</v>
      </c>
      <c r="AE1444" s="1" t="str">
        <f>MID(טבלה2[[#This Row],[מספר רכב]],טבלה2[[#This Row],[ספרות בצדדים]]+1,טבלה2[[#This Row],[ספרות באמצע]])</f>
        <v>468</v>
      </c>
      <c r="AF1444" s="1" t="str">
        <f>MID(טבלה2[[#This Row],[מספר רכב]],1,טבלה2[[#This Row],[ספרות בצדדים]])</f>
        <v>88</v>
      </c>
      <c r="AG1444" s="1" t="str">
        <f>CONCATENATE(טבלה2[[#This Row],[חלק שמאלי]],"-",טבלה2[[#This Row],[אמצע]],"-",טבלה2[[#This Row],[חלק ימני]])</f>
        <v>88-468-59</v>
      </c>
      <c r="AH1444">
        <f>IF(טבלה2[[#This Row],[מספר ספרות]]=7,3,2)</f>
        <v>3</v>
      </c>
      <c r="AI1444">
        <f>IF(טבלה2[[#This Row],[מספר ספרות]]=7,2,3)</f>
        <v>2</v>
      </c>
    </row>
    <row r="1445" spans="17:35" x14ac:dyDescent="0.25">
      <c r="Q1445">
        <v>7817328</v>
      </c>
      <c r="R1445">
        <v>683</v>
      </c>
      <c r="S1445" t="s">
        <v>192</v>
      </c>
      <c r="T1445" t="s">
        <v>922</v>
      </c>
      <c r="U1445" t="s">
        <v>194</v>
      </c>
      <c r="W1445">
        <v>2002</v>
      </c>
      <c r="X1445" s="1">
        <f>2025-טבלה2[[#This Row],[שנת יצור]]</f>
        <v>23</v>
      </c>
      <c r="Y1445" s="39">
        <v>45279</v>
      </c>
      <c r="Z1445" s="39">
        <v>45488</v>
      </c>
      <c r="AA1445" t="s">
        <v>119</v>
      </c>
      <c r="AB1445" t="s">
        <v>607</v>
      </c>
      <c r="AC1445" s="1">
        <f>LEN(טבלה2[[#This Row],[מספר רכב]])</f>
        <v>7</v>
      </c>
      <c r="AD1445" s="1" t="str">
        <f>RIGHT(טבלה2[[#This Row],[מספר רכב]],טבלה2[[#This Row],[ספרות בצדדים]])</f>
        <v>28</v>
      </c>
      <c r="AE1445" s="1" t="str">
        <f>MID(טבלה2[[#This Row],[מספר רכב]],טבלה2[[#This Row],[ספרות בצדדים]]+1,טבלה2[[#This Row],[ספרות באמצע]])</f>
        <v>173</v>
      </c>
      <c r="AF1445" s="1" t="str">
        <f>MID(טבלה2[[#This Row],[מספר רכב]],1,טבלה2[[#This Row],[ספרות בצדדים]])</f>
        <v>78</v>
      </c>
      <c r="AG1445" s="1" t="str">
        <f>CONCATENATE(טבלה2[[#This Row],[חלק שמאלי]],"-",טבלה2[[#This Row],[אמצע]],"-",טבלה2[[#This Row],[חלק ימני]])</f>
        <v>78-173-28</v>
      </c>
      <c r="AH1445">
        <f>IF(טבלה2[[#This Row],[מספר ספרות]]=7,3,2)</f>
        <v>3</v>
      </c>
      <c r="AI1445">
        <f>IF(טבלה2[[#This Row],[מספר ספרות]]=7,2,3)</f>
        <v>2</v>
      </c>
    </row>
    <row r="1446" spans="17:35" x14ac:dyDescent="0.25">
      <c r="Q1446">
        <v>4517514</v>
      </c>
      <c r="R1446">
        <v>588</v>
      </c>
      <c r="S1446" t="s">
        <v>111</v>
      </c>
      <c r="T1446" t="s">
        <v>112</v>
      </c>
      <c r="U1446" t="s">
        <v>113</v>
      </c>
      <c r="W1446">
        <v>2006</v>
      </c>
      <c r="X1446" s="1">
        <f>2025-טבלה2[[#This Row],[שנת יצור]]</f>
        <v>19</v>
      </c>
      <c r="Y1446" s="39">
        <v>45453</v>
      </c>
      <c r="Z1446" s="39">
        <v>45833</v>
      </c>
      <c r="AA1446" t="s">
        <v>118</v>
      </c>
      <c r="AB1446" t="s">
        <v>115</v>
      </c>
      <c r="AC1446" s="1">
        <f>LEN(טבלה2[[#This Row],[מספר רכב]])</f>
        <v>7</v>
      </c>
      <c r="AD1446" s="1" t="str">
        <f>RIGHT(טבלה2[[#This Row],[מספר רכב]],טבלה2[[#This Row],[ספרות בצדדים]])</f>
        <v>14</v>
      </c>
      <c r="AE1446" s="1" t="str">
        <f>MID(טבלה2[[#This Row],[מספר רכב]],טבלה2[[#This Row],[ספרות בצדדים]]+1,טבלה2[[#This Row],[ספרות באמצע]])</f>
        <v>175</v>
      </c>
      <c r="AF1446" s="1" t="str">
        <f>MID(טבלה2[[#This Row],[מספר רכב]],1,טבלה2[[#This Row],[ספרות בצדדים]])</f>
        <v>45</v>
      </c>
      <c r="AG1446" s="1" t="str">
        <f>CONCATENATE(טבלה2[[#This Row],[חלק שמאלי]],"-",טבלה2[[#This Row],[אמצע]],"-",טבלה2[[#This Row],[חלק ימני]])</f>
        <v>45-175-14</v>
      </c>
      <c r="AH1446">
        <f>IF(טבלה2[[#This Row],[מספר ספרות]]=7,3,2)</f>
        <v>3</v>
      </c>
      <c r="AI1446">
        <f>IF(טבלה2[[#This Row],[מספר ספרות]]=7,2,3)</f>
        <v>2</v>
      </c>
    </row>
    <row r="1447" spans="17:35" x14ac:dyDescent="0.25">
      <c r="Q1447">
        <v>2693614</v>
      </c>
      <c r="R1447">
        <v>751</v>
      </c>
      <c r="S1447" t="s">
        <v>231</v>
      </c>
      <c r="T1447" t="s">
        <v>528</v>
      </c>
      <c r="U1447" t="s">
        <v>215</v>
      </c>
      <c r="W1447">
        <v>2006</v>
      </c>
      <c r="X1447" s="1">
        <f>2025-טבלה2[[#This Row],[שנת יצור]]</f>
        <v>19</v>
      </c>
      <c r="Y1447" s="39">
        <v>45104</v>
      </c>
      <c r="Z1447" s="39">
        <v>45462</v>
      </c>
      <c r="AA1447" t="s">
        <v>126</v>
      </c>
      <c r="AB1447" t="s">
        <v>260</v>
      </c>
      <c r="AC1447" s="1">
        <f>LEN(טבלה2[[#This Row],[מספר רכב]])</f>
        <v>7</v>
      </c>
      <c r="AD1447" s="1" t="str">
        <f>RIGHT(טבלה2[[#This Row],[מספר רכב]],טבלה2[[#This Row],[ספרות בצדדים]])</f>
        <v>14</v>
      </c>
      <c r="AE1447" s="1" t="str">
        <f>MID(טבלה2[[#This Row],[מספר רכב]],טבלה2[[#This Row],[ספרות בצדדים]]+1,טבלה2[[#This Row],[ספרות באמצע]])</f>
        <v>936</v>
      </c>
      <c r="AF1447" s="1" t="str">
        <f>MID(טבלה2[[#This Row],[מספר רכב]],1,טבלה2[[#This Row],[ספרות בצדדים]])</f>
        <v>26</v>
      </c>
      <c r="AG1447" s="1" t="str">
        <f>CONCATENATE(טבלה2[[#This Row],[חלק שמאלי]],"-",טבלה2[[#This Row],[אמצע]],"-",טבלה2[[#This Row],[חלק ימני]])</f>
        <v>26-936-14</v>
      </c>
      <c r="AH1447">
        <f>IF(טבלה2[[#This Row],[מספר ספרות]]=7,3,2)</f>
        <v>3</v>
      </c>
      <c r="AI1447">
        <f>IF(טבלה2[[#This Row],[מספר ספרות]]=7,2,3)</f>
        <v>2</v>
      </c>
    </row>
    <row r="1448" spans="17:35" x14ac:dyDescent="0.25">
      <c r="Q1448">
        <v>6296337</v>
      </c>
      <c r="R1448">
        <v>253</v>
      </c>
      <c r="S1448" t="s">
        <v>196</v>
      </c>
      <c r="T1448" t="s">
        <v>359</v>
      </c>
      <c r="U1448" t="s">
        <v>278</v>
      </c>
      <c r="V1448">
        <v>15</v>
      </c>
      <c r="W1448">
        <v>2016</v>
      </c>
      <c r="X1448" s="1">
        <f>2025-טבלה2[[#This Row],[שנת יצור]]</f>
        <v>9</v>
      </c>
      <c r="Y1448" s="39">
        <v>45758</v>
      </c>
      <c r="Z1448" s="39">
        <v>46129</v>
      </c>
      <c r="AA1448" t="s">
        <v>199</v>
      </c>
      <c r="AB1448" t="s">
        <v>348</v>
      </c>
      <c r="AC1448" s="1">
        <f>LEN(טבלה2[[#This Row],[מספר רכב]])</f>
        <v>7</v>
      </c>
      <c r="AD1448" s="1" t="str">
        <f>RIGHT(טבלה2[[#This Row],[מספר רכב]],טבלה2[[#This Row],[ספרות בצדדים]])</f>
        <v>37</v>
      </c>
      <c r="AE1448" s="1" t="str">
        <f>MID(טבלה2[[#This Row],[מספר רכב]],טבלה2[[#This Row],[ספרות בצדדים]]+1,טבלה2[[#This Row],[ספרות באמצע]])</f>
        <v>963</v>
      </c>
      <c r="AF1448" s="1" t="str">
        <f>MID(טבלה2[[#This Row],[מספר רכב]],1,טבלה2[[#This Row],[ספרות בצדדים]])</f>
        <v>62</v>
      </c>
      <c r="AG1448" s="1" t="str">
        <f>CONCATENATE(טבלה2[[#This Row],[חלק שמאלי]],"-",טבלה2[[#This Row],[אמצע]],"-",טבלה2[[#This Row],[חלק ימני]])</f>
        <v>62-963-37</v>
      </c>
      <c r="AH1448">
        <f>IF(טבלה2[[#This Row],[מספר ספרות]]=7,3,2)</f>
        <v>3</v>
      </c>
      <c r="AI1448">
        <f>IF(טבלה2[[#This Row],[מספר ספרות]]=7,2,3)</f>
        <v>2</v>
      </c>
    </row>
    <row r="1449" spans="17:35" x14ac:dyDescent="0.25">
      <c r="Q1449">
        <v>7710563</v>
      </c>
      <c r="R1449">
        <v>413</v>
      </c>
      <c r="S1449" t="s">
        <v>123</v>
      </c>
      <c r="T1449" t="s">
        <v>159</v>
      </c>
      <c r="U1449" t="s">
        <v>158</v>
      </c>
      <c r="V1449">
        <v>15</v>
      </c>
      <c r="W1449">
        <v>2008</v>
      </c>
      <c r="X1449" s="1">
        <f>2025-טבלה2[[#This Row],[שנת יצור]]</f>
        <v>17</v>
      </c>
      <c r="Y1449" s="39">
        <v>45519</v>
      </c>
      <c r="Z1449" s="39">
        <v>45855</v>
      </c>
      <c r="AA1449" t="s">
        <v>126</v>
      </c>
      <c r="AB1449" t="s">
        <v>127</v>
      </c>
      <c r="AC1449" s="1">
        <f>LEN(טבלה2[[#This Row],[מספר רכב]])</f>
        <v>7</v>
      </c>
      <c r="AD1449" s="1" t="str">
        <f>RIGHT(טבלה2[[#This Row],[מספר רכב]],טבלה2[[#This Row],[ספרות בצדדים]])</f>
        <v>63</v>
      </c>
      <c r="AE1449" s="1" t="str">
        <f>MID(טבלה2[[#This Row],[מספר רכב]],טבלה2[[#This Row],[ספרות בצדדים]]+1,טבלה2[[#This Row],[ספרות באמצע]])</f>
        <v>105</v>
      </c>
      <c r="AF1449" s="1" t="str">
        <f>MID(טבלה2[[#This Row],[מספר רכב]],1,טבלה2[[#This Row],[ספרות בצדדים]])</f>
        <v>77</v>
      </c>
      <c r="AG1449" s="1" t="str">
        <f>CONCATENATE(טבלה2[[#This Row],[חלק שמאלי]],"-",טבלה2[[#This Row],[אמצע]],"-",טבלה2[[#This Row],[חלק ימני]])</f>
        <v>77-105-63</v>
      </c>
      <c r="AH1449">
        <f>IF(טבלה2[[#This Row],[מספר ספרות]]=7,3,2)</f>
        <v>3</v>
      </c>
      <c r="AI1449">
        <f>IF(טבלה2[[#This Row],[מספר ספרות]]=7,2,3)</f>
        <v>2</v>
      </c>
    </row>
    <row r="1450" spans="17:35" x14ac:dyDescent="0.25">
      <c r="Q1450">
        <v>3535652</v>
      </c>
      <c r="R1450">
        <v>416</v>
      </c>
      <c r="S1450" t="s">
        <v>408</v>
      </c>
      <c r="T1450" t="s">
        <v>885</v>
      </c>
      <c r="U1450" t="s">
        <v>136</v>
      </c>
      <c r="V1450">
        <v>14</v>
      </c>
      <c r="W1450">
        <v>2013</v>
      </c>
      <c r="X1450" s="1">
        <f>2025-טבלה2[[#This Row],[שנת יצור]]</f>
        <v>12</v>
      </c>
      <c r="Y1450" s="39">
        <v>45490</v>
      </c>
      <c r="Z1450" s="39">
        <v>45858</v>
      </c>
      <c r="AA1450" t="s">
        <v>740</v>
      </c>
      <c r="AB1450" t="s">
        <v>643</v>
      </c>
      <c r="AC1450" s="1">
        <f>LEN(טבלה2[[#This Row],[מספר רכב]])</f>
        <v>7</v>
      </c>
      <c r="AD1450" s="1" t="str">
        <f>RIGHT(טבלה2[[#This Row],[מספר רכב]],טבלה2[[#This Row],[ספרות בצדדים]])</f>
        <v>52</v>
      </c>
      <c r="AE1450" s="1" t="str">
        <f>MID(טבלה2[[#This Row],[מספר רכב]],טבלה2[[#This Row],[ספרות בצדדים]]+1,טבלה2[[#This Row],[ספרות באמצע]])</f>
        <v>356</v>
      </c>
      <c r="AF1450" s="1" t="str">
        <f>MID(טבלה2[[#This Row],[מספר רכב]],1,טבלה2[[#This Row],[ספרות בצדדים]])</f>
        <v>35</v>
      </c>
      <c r="AG1450" s="1" t="str">
        <f>CONCATENATE(טבלה2[[#This Row],[חלק שמאלי]],"-",טבלה2[[#This Row],[אמצע]],"-",טבלה2[[#This Row],[חלק ימני]])</f>
        <v>35-356-52</v>
      </c>
      <c r="AH1450">
        <f>IF(טבלה2[[#This Row],[מספר ספרות]]=7,3,2)</f>
        <v>3</v>
      </c>
      <c r="AI1450">
        <f>IF(טבלה2[[#This Row],[מספר ספרות]]=7,2,3)</f>
        <v>2</v>
      </c>
    </row>
    <row r="1451" spans="17:35" x14ac:dyDescent="0.25">
      <c r="Q1451">
        <v>6864766</v>
      </c>
      <c r="R1451">
        <v>839</v>
      </c>
      <c r="S1451" t="s">
        <v>244</v>
      </c>
      <c r="T1451" t="s">
        <v>600</v>
      </c>
      <c r="U1451" t="s">
        <v>923</v>
      </c>
      <c r="V1451">
        <v>15</v>
      </c>
      <c r="W1451">
        <v>2008</v>
      </c>
      <c r="X1451" s="1">
        <f>2025-טבלה2[[#This Row],[שנת יצור]]</f>
        <v>17</v>
      </c>
      <c r="Y1451" s="39">
        <v>45803</v>
      </c>
      <c r="Z1451" s="39">
        <v>46107</v>
      </c>
      <c r="AA1451" t="s">
        <v>119</v>
      </c>
      <c r="AB1451" t="s">
        <v>252</v>
      </c>
      <c r="AC1451" s="1">
        <f>LEN(טבלה2[[#This Row],[מספר רכב]])</f>
        <v>7</v>
      </c>
      <c r="AD1451" s="1" t="str">
        <f>RIGHT(טבלה2[[#This Row],[מספר רכב]],טבלה2[[#This Row],[ספרות בצדדים]])</f>
        <v>66</v>
      </c>
      <c r="AE1451" s="1" t="str">
        <f>MID(טבלה2[[#This Row],[מספר רכב]],טבלה2[[#This Row],[ספרות בצדדים]]+1,טבלה2[[#This Row],[ספרות באמצע]])</f>
        <v>647</v>
      </c>
      <c r="AF1451" s="1" t="str">
        <f>MID(טבלה2[[#This Row],[מספר רכב]],1,טבלה2[[#This Row],[ספרות בצדדים]])</f>
        <v>68</v>
      </c>
      <c r="AG1451" s="1" t="str">
        <f>CONCATENATE(טבלה2[[#This Row],[חלק שמאלי]],"-",טבלה2[[#This Row],[אמצע]],"-",טבלה2[[#This Row],[חלק ימני]])</f>
        <v>68-647-66</v>
      </c>
      <c r="AH1451">
        <f>IF(טבלה2[[#This Row],[מספר ספרות]]=7,3,2)</f>
        <v>3</v>
      </c>
      <c r="AI1451">
        <f>IF(טבלה2[[#This Row],[מספר ספרות]]=7,2,3)</f>
        <v>2</v>
      </c>
    </row>
    <row r="1452" spans="17:35" x14ac:dyDescent="0.25">
      <c r="Q1452">
        <v>79015102</v>
      </c>
      <c r="R1452">
        <v>481</v>
      </c>
      <c r="S1452" t="s">
        <v>165</v>
      </c>
      <c r="T1452" t="s">
        <v>924</v>
      </c>
      <c r="U1452" t="s">
        <v>278</v>
      </c>
      <c r="V1452">
        <v>4</v>
      </c>
      <c r="W1452">
        <v>2022</v>
      </c>
      <c r="X1452" s="1">
        <f>2025-טבלה2[[#This Row],[שנת יצור]]</f>
        <v>3</v>
      </c>
      <c r="Y1452" s="39">
        <v>45758</v>
      </c>
      <c r="Z1452" s="39">
        <v>46123</v>
      </c>
      <c r="AA1452" t="s">
        <v>119</v>
      </c>
      <c r="AB1452" t="s">
        <v>905</v>
      </c>
      <c r="AC1452" s="1">
        <f>LEN(טבלה2[[#This Row],[מספר רכב]])</f>
        <v>8</v>
      </c>
      <c r="AD1452" s="1" t="str">
        <f>RIGHT(טבלה2[[#This Row],[מספר רכב]],טבלה2[[#This Row],[ספרות בצדדים]])</f>
        <v>102</v>
      </c>
      <c r="AE1452" s="1" t="str">
        <f>MID(טבלה2[[#This Row],[מספר רכב]],טבלה2[[#This Row],[ספרות בצדדים]]+1,טבלה2[[#This Row],[ספרות באמצע]])</f>
        <v>15</v>
      </c>
      <c r="AF1452" s="1" t="str">
        <f>MID(טבלה2[[#This Row],[מספר רכב]],1,טבלה2[[#This Row],[ספרות בצדדים]])</f>
        <v>790</v>
      </c>
      <c r="AG1452" s="1" t="str">
        <f>CONCATENATE(טבלה2[[#This Row],[חלק שמאלי]],"-",טבלה2[[#This Row],[אמצע]],"-",טבלה2[[#This Row],[חלק ימני]])</f>
        <v>790-15-102</v>
      </c>
      <c r="AH1452">
        <f>IF(טבלה2[[#This Row],[מספר ספרות]]=7,3,2)</f>
        <v>2</v>
      </c>
      <c r="AI1452">
        <f>IF(טבלה2[[#This Row],[מספר ספרות]]=7,2,3)</f>
        <v>3</v>
      </c>
    </row>
    <row r="1453" spans="17:35" x14ac:dyDescent="0.25">
      <c r="Q1453">
        <v>6652859</v>
      </c>
      <c r="R1453">
        <v>751</v>
      </c>
      <c r="S1453" t="s">
        <v>231</v>
      </c>
      <c r="T1453" t="s">
        <v>696</v>
      </c>
      <c r="U1453" t="s">
        <v>201</v>
      </c>
      <c r="W1453">
        <v>2005</v>
      </c>
      <c r="X1453" s="1">
        <f>2025-טבלה2[[#This Row],[שנת יצור]]</f>
        <v>20</v>
      </c>
      <c r="Y1453" s="39">
        <v>45754</v>
      </c>
      <c r="Z1453" s="39">
        <v>45949</v>
      </c>
      <c r="AA1453" t="s">
        <v>199</v>
      </c>
      <c r="AB1453" t="s">
        <v>300</v>
      </c>
      <c r="AC1453" s="1">
        <f>LEN(טבלה2[[#This Row],[מספר רכב]])</f>
        <v>7</v>
      </c>
      <c r="AD1453" s="1" t="str">
        <f>RIGHT(טבלה2[[#This Row],[מספר רכב]],טבלה2[[#This Row],[ספרות בצדדים]])</f>
        <v>59</v>
      </c>
      <c r="AE1453" s="1" t="str">
        <f>MID(טבלה2[[#This Row],[מספר רכב]],טבלה2[[#This Row],[ספרות בצדדים]]+1,טבלה2[[#This Row],[ספרות באמצע]])</f>
        <v>528</v>
      </c>
      <c r="AF1453" s="1" t="str">
        <f>MID(טבלה2[[#This Row],[מספר רכב]],1,טבלה2[[#This Row],[ספרות בצדדים]])</f>
        <v>66</v>
      </c>
      <c r="AG1453" s="1" t="str">
        <f>CONCATENATE(טבלה2[[#This Row],[חלק שמאלי]],"-",טבלה2[[#This Row],[אמצע]],"-",טבלה2[[#This Row],[חלק ימני]])</f>
        <v>66-528-59</v>
      </c>
      <c r="AH1453">
        <f>IF(טבלה2[[#This Row],[מספר ספרות]]=7,3,2)</f>
        <v>3</v>
      </c>
      <c r="AI1453">
        <f>IF(טבלה2[[#This Row],[מספר ספרות]]=7,2,3)</f>
        <v>2</v>
      </c>
    </row>
    <row r="1454" spans="17:35" x14ac:dyDescent="0.25">
      <c r="Q1454">
        <v>5229551</v>
      </c>
      <c r="R1454">
        <v>588</v>
      </c>
      <c r="S1454" t="s">
        <v>111</v>
      </c>
      <c r="T1454" t="s">
        <v>135</v>
      </c>
      <c r="U1454" t="s">
        <v>136</v>
      </c>
      <c r="W1454">
        <v>2004</v>
      </c>
      <c r="X1454" s="1">
        <f>2025-טבלה2[[#This Row],[שנת יצור]]</f>
        <v>21</v>
      </c>
      <c r="Y1454" s="39">
        <v>45803</v>
      </c>
      <c r="Z1454" s="39">
        <v>45989</v>
      </c>
      <c r="AA1454" t="s">
        <v>119</v>
      </c>
      <c r="AB1454" t="s">
        <v>137</v>
      </c>
      <c r="AC1454" s="1">
        <f>LEN(טבלה2[[#This Row],[מספר רכב]])</f>
        <v>7</v>
      </c>
      <c r="AD1454" s="1" t="str">
        <f>RIGHT(טבלה2[[#This Row],[מספר רכב]],טבלה2[[#This Row],[ספרות בצדדים]])</f>
        <v>51</v>
      </c>
      <c r="AE1454" s="1" t="str">
        <f>MID(טבלה2[[#This Row],[מספר רכב]],טבלה2[[#This Row],[ספרות בצדדים]]+1,טבלה2[[#This Row],[ספרות באמצע]])</f>
        <v>295</v>
      </c>
      <c r="AF1454" s="1" t="str">
        <f>MID(טבלה2[[#This Row],[מספר רכב]],1,טבלה2[[#This Row],[ספרות בצדדים]])</f>
        <v>52</v>
      </c>
      <c r="AG1454" s="1" t="str">
        <f>CONCATENATE(טבלה2[[#This Row],[חלק שמאלי]],"-",טבלה2[[#This Row],[אמצע]],"-",טבלה2[[#This Row],[חלק ימני]])</f>
        <v>52-295-51</v>
      </c>
      <c r="AH1454">
        <f>IF(טבלה2[[#This Row],[מספר ספרות]]=7,3,2)</f>
        <v>3</v>
      </c>
      <c r="AI1454">
        <f>IF(טבלה2[[#This Row],[מספר ספרות]]=7,2,3)</f>
        <v>2</v>
      </c>
    </row>
    <row r="1455" spans="17:35" x14ac:dyDescent="0.25">
      <c r="Q1455">
        <v>59649902</v>
      </c>
      <c r="R1455">
        <v>299</v>
      </c>
      <c r="S1455" t="s">
        <v>374</v>
      </c>
      <c r="T1455" t="s">
        <v>833</v>
      </c>
      <c r="U1455" t="s">
        <v>834</v>
      </c>
      <c r="V1455">
        <v>11</v>
      </c>
      <c r="W1455">
        <v>2021</v>
      </c>
      <c r="X1455" s="1">
        <f>2025-טבלה2[[#This Row],[שנת יצור]]</f>
        <v>4</v>
      </c>
      <c r="Y1455" s="39">
        <v>45492</v>
      </c>
      <c r="Z1455" s="39">
        <v>45859</v>
      </c>
      <c r="AA1455" t="s">
        <v>727</v>
      </c>
      <c r="AB1455" t="s">
        <v>564</v>
      </c>
      <c r="AC1455" s="1">
        <f>LEN(טבלה2[[#This Row],[מספר רכב]])</f>
        <v>8</v>
      </c>
      <c r="AD1455" s="1" t="str">
        <f>RIGHT(טבלה2[[#This Row],[מספר רכב]],טבלה2[[#This Row],[ספרות בצדדים]])</f>
        <v>902</v>
      </c>
      <c r="AE1455" s="1" t="str">
        <f>MID(טבלה2[[#This Row],[מספר רכב]],טבלה2[[#This Row],[ספרות בצדדים]]+1,טבלה2[[#This Row],[ספרות באמצע]])</f>
        <v>49</v>
      </c>
      <c r="AF1455" s="1" t="str">
        <f>MID(טבלה2[[#This Row],[מספר רכב]],1,טבלה2[[#This Row],[ספרות בצדדים]])</f>
        <v>596</v>
      </c>
      <c r="AG1455" s="1" t="str">
        <f>CONCATENATE(טבלה2[[#This Row],[חלק שמאלי]],"-",טבלה2[[#This Row],[אמצע]],"-",טבלה2[[#This Row],[חלק ימני]])</f>
        <v>596-49-902</v>
      </c>
      <c r="AH1455">
        <f>IF(טבלה2[[#This Row],[מספר ספרות]]=7,3,2)</f>
        <v>2</v>
      </c>
      <c r="AI1455">
        <f>IF(טבלה2[[#This Row],[מספר ספרות]]=7,2,3)</f>
        <v>3</v>
      </c>
    </row>
    <row r="1456" spans="17:35" x14ac:dyDescent="0.25">
      <c r="Q1456">
        <v>9250064</v>
      </c>
      <c r="R1456">
        <v>588</v>
      </c>
      <c r="S1456" t="s">
        <v>111</v>
      </c>
      <c r="T1456" t="s">
        <v>253</v>
      </c>
      <c r="U1456" t="s">
        <v>188</v>
      </c>
      <c r="V1456">
        <v>15</v>
      </c>
      <c r="W1456">
        <v>2008</v>
      </c>
      <c r="X1456" s="1">
        <f>2025-טבלה2[[#This Row],[שנת יצור]]</f>
        <v>17</v>
      </c>
      <c r="Y1456" s="39">
        <v>45628</v>
      </c>
      <c r="Z1456" s="39">
        <v>45971</v>
      </c>
      <c r="AA1456" t="s">
        <v>156</v>
      </c>
      <c r="AB1456" t="s">
        <v>115</v>
      </c>
      <c r="AC1456" s="1">
        <f>LEN(טבלה2[[#This Row],[מספר רכב]])</f>
        <v>7</v>
      </c>
      <c r="AD1456" s="1" t="str">
        <f>RIGHT(טבלה2[[#This Row],[מספר רכב]],טבלה2[[#This Row],[ספרות בצדדים]])</f>
        <v>64</v>
      </c>
      <c r="AE1456" s="1" t="str">
        <f>MID(טבלה2[[#This Row],[מספר רכב]],טבלה2[[#This Row],[ספרות בצדדים]]+1,טבלה2[[#This Row],[ספרות באמצע]])</f>
        <v>500</v>
      </c>
      <c r="AF1456" s="1" t="str">
        <f>MID(טבלה2[[#This Row],[מספר רכב]],1,טבלה2[[#This Row],[ספרות בצדדים]])</f>
        <v>92</v>
      </c>
      <c r="AG1456" s="1" t="str">
        <f>CONCATENATE(טבלה2[[#This Row],[חלק שמאלי]],"-",טבלה2[[#This Row],[אמצע]],"-",טבלה2[[#This Row],[חלק ימני]])</f>
        <v>92-500-64</v>
      </c>
      <c r="AH1456">
        <f>IF(טבלה2[[#This Row],[מספר ספרות]]=7,3,2)</f>
        <v>3</v>
      </c>
      <c r="AI1456">
        <f>IF(טבלה2[[#This Row],[מספר ספרות]]=7,2,3)</f>
        <v>2</v>
      </c>
    </row>
    <row r="1457" spans="17:35" x14ac:dyDescent="0.25">
      <c r="Q1457">
        <v>5704269</v>
      </c>
      <c r="R1457">
        <v>751</v>
      </c>
      <c r="S1457" t="s">
        <v>231</v>
      </c>
      <c r="T1457" t="s">
        <v>297</v>
      </c>
      <c r="U1457" t="s">
        <v>298</v>
      </c>
      <c r="V1457">
        <v>15</v>
      </c>
      <c r="W1457">
        <v>2009</v>
      </c>
      <c r="X1457" s="1">
        <f>2025-טבלה2[[#This Row],[שנת יצור]]</f>
        <v>16</v>
      </c>
      <c r="Y1457" s="39">
        <v>45376</v>
      </c>
      <c r="Z1457" s="39">
        <v>45745</v>
      </c>
      <c r="AA1457" t="s">
        <v>289</v>
      </c>
      <c r="AB1457" t="s">
        <v>300</v>
      </c>
      <c r="AC1457" s="1">
        <f>LEN(טבלה2[[#This Row],[מספר רכב]])</f>
        <v>7</v>
      </c>
      <c r="AD1457" s="1" t="str">
        <f>RIGHT(טבלה2[[#This Row],[מספר רכב]],טבלה2[[#This Row],[ספרות בצדדים]])</f>
        <v>69</v>
      </c>
      <c r="AE1457" s="1" t="str">
        <f>MID(טבלה2[[#This Row],[מספר רכב]],טבלה2[[#This Row],[ספרות בצדדים]]+1,טבלה2[[#This Row],[ספרות באמצע]])</f>
        <v>042</v>
      </c>
      <c r="AF1457" s="1" t="str">
        <f>MID(טבלה2[[#This Row],[מספר רכב]],1,טבלה2[[#This Row],[ספרות בצדדים]])</f>
        <v>57</v>
      </c>
      <c r="AG1457" s="1" t="str">
        <f>CONCATENATE(טבלה2[[#This Row],[חלק שמאלי]],"-",טבלה2[[#This Row],[אמצע]],"-",טבלה2[[#This Row],[חלק ימני]])</f>
        <v>57-042-69</v>
      </c>
      <c r="AH1457">
        <f>IF(טבלה2[[#This Row],[מספר ספרות]]=7,3,2)</f>
        <v>3</v>
      </c>
      <c r="AI1457">
        <f>IF(טבלה2[[#This Row],[מספר ספרות]]=7,2,3)</f>
        <v>2</v>
      </c>
    </row>
    <row r="1458" spans="17:35" x14ac:dyDescent="0.25">
      <c r="Q1458">
        <v>3621614</v>
      </c>
      <c r="R1458">
        <v>413</v>
      </c>
      <c r="S1458" t="s">
        <v>123</v>
      </c>
      <c r="T1458" t="s">
        <v>124</v>
      </c>
      <c r="U1458" t="s">
        <v>125</v>
      </c>
      <c r="W1458">
        <v>2006</v>
      </c>
      <c r="X1458" s="1">
        <f>2025-טבלה2[[#This Row],[שנת יצור]]</f>
        <v>19</v>
      </c>
      <c r="Y1458" s="39">
        <v>45470</v>
      </c>
      <c r="Z1458" s="39">
        <v>45805</v>
      </c>
      <c r="AA1458" t="s">
        <v>119</v>
      </c>
      <c r="AB1458" t="s">
        <v>127</v>
      </c>
      <c r="AC1458" s="1">
        <f>LEN(טבלה2[[#This Row],[מספר רכב]])</f>
        <v>7</v>
      </c>
      <c r="AD1458" s="1" t="str">
        <f>RIGHT(טבלה2[[#This Row],[מספר רכב]],טבלה2[[#This Row],[ספרות בצדדים]])</f>
        <v>14</v>
      </c>
      <c r="AE1458" s="1" t="str">
        <f>MID(טבלה2[[#This Row],[מספר רכב]],טבלה2[[#This Row],[ספרות בצדדים]]+1,טבלה2[[#This Row],[ספרות באמצע]])</f>
        <v>216</v>
      </c>
      <c r="AF1458" s="1" t="str">
        <f>MID(טבלה2[[#This Row],[מספר רכב]],1,טבלה2[[#This Row],[ספרות בצדדים]])</f>
        <v>36</v>
      </c>
      <c r="AG1458" s="1" t="str">
        <f>CONCATENATE(טבלה2[[#This Row],[חלק שמאלי]],"-",טבלה2[[#This Row],[אמצע]],"-",טבלה2[[#This Row],[חלק ימני]])</f>
        <v>36-216-14</v>
      </c>
      <c r="AH1458">
        <f>IF(טבלה2[[#This Row],[מספר ספרות]]=7,3,2)</f>
        <v>3</v>
      </c>
      <c r="AI1458">
        <f>IF(טבלה2[[#This Row],[מספר ספרות]]=7,2,3)</f>
        <v>2</v>
      </c>
    </row>
    <row r="1459" spans="17:35" x14ac:dyDescent="0.25">
      <c r="Q1459">
        <v>6029237</v>
      </c>
      <c r="R1459">
        <v>590</v>
      </c>
      <c r="S1459" t="s">
        <v>235</v>
      </c>
      <c r="T1459" t="s">
        <v>424</v>
      </c>
      <c r="U1459" t="s">
        <v>425</v>
      </c>
      <c r="V1459">
        <v>15</v>
      </c>
      <c r="W1459">
        <v>2016</v>
      </c>
      <c r="X1459" s="1">
        <f>2025-טבלה2[[#This Row],[שנת יצור]]</f>
        <v>9</v>
      </c>
      <c r="Y1459" s="39">
        <v>45758</v>
      </c>
      <c r="Z1459" s="39">
        <v>46123</v>
      </c>
      <c r="AA1459" t="s">
        <v>118</v>
      </c>
      <c r="AB1459" t="s">
        <v>426</v>
      </c>
      <c r="AC1459" s="1">
        <f>LEN(טבלה2[[#This Row],[מספר רכב]])</f>
        <v>7</v>
      </c>
      <c r="AD1459" s="1" t="str">
        <f>RIGHT(טבלה2[[#This Row],[מספר רכב]],טבלה2[[#This Row],[ספרות בצדדים]])</f>
        <v>37</v>
      </c>
      <c r="AE1459" s="1" t="str">
        <f>MID(טבלה2[[#This Row],[מספר רכב]],טבלה2[[#This Row],[ספרות בצדדים]]+1,טבלה2[[#This Row],[ספרות באמצע]])</f>
        <v>292</v>
      </c>
      <c r="AF1459" s="1" t="str">
        <f>MID(טבלה2[[#This Row],[מספר רכב]],1,טבלה2[[#This Row],[ספרות בצדדים]])</f>
        <v>60</v>
      </c>
      <c r="AG1459" s="1" t="str">
        <f>CONCATENATE(טבלה2[[#This Row],[חלק שמאלי]],"-",טבלה2[[#This Row],[אמצע]],"-",טבלה2[[#This Row],[חלק ימני]])</f>
        <v>60-292-37</v>
      </c>
      <c r="AH1459">
        <f>IF(טבלה2[[#This Row],[מספר ספרות]]=7,3,2)</f>
        <v>3</v>
      </c>
      <c r="AI1459">
        <f>IF(טבלה2[[#This Row],[מספר ספרות]]=7,2,3)</f>
        <v>2</v>
      </c>
    </row>
    <row r="1460" spans="17:35" x14ac:dyDescent="0.25">
      <c r="Q1460">
        <v>6991461</v>
      </c>
      <c r="R1460">
        <v>481</v>
      </c>
      <c r="S1460" t="s">
        <v>165</v>
      </c>
      <c r="T1460" t="s">
        <v>565</v>
      </c>
      <c r="U1460" t="s">
        <v>228</v>
      </c>
      <c r="W1460">
        <v>2006</v>
      </c>
      <c r="X1460" s="1">
        <f>2025-טבלה2[[#This Row],[שנת יצור]]</f>
        <v>19</v>
      </c>
      <c r="Y1460" s="39">
        <v>45112</v>
      </c>
      <c r="Z1460" s="39">
        <v>45499</v>
      </c>
      <c r="AA1460" t="s">
        <v>119</v>
      </c>
      <c r="AB1460" t="s">
        <v>373</v>
      </c>
      <c r="AC1460" s="1">
        <f>LEN(טבלה2[[#This Row],[מספר רכב]])</f>
        <v>7</v>
      </c>
      <c r="AD1460" s="1" t="str">
        <f>RIGHT(טבלה2[[#This Row],[מספר רכב]],טבלה2[[#This Row],[ספרות בצדדים]])</f>
        <v>61</v>
      </c>
      <c r="AE1460" s="1" t="str">
        <f>MID(טבלה2[[#This Row],[מספר רכב]],טבלה2[[#This Row],[ספרות בצדדים]]+1,טבלה2[[#This Row],[ספרות באמצע]])</f>
        <v>914</v>
      </c>
      <c r="AF1460" s="1" t="str">
        <f>MID(טבלה2[[#This Row],[מספר רכב]],1,טבלה2[[#This Row],[ספרות בצדדים]])</f>
        <v>69</v>
      </c>
      <c r="AG1460" s="1" t="str">
        <f>CONCATENATE(טבלה2[[#This Row],[חלק שמאלי]],"-",טבלה2[[#This Row],[אמצע]],"-",טבלה2[[#This Row],[חלק ימני]])</f>
        <v>69-914-61</v>
      </c>
      <c r="AH1460">
        <f>IF(טבלה2[[#This Row],[מספר ספרות]]=7,3,2)</f>
        <v>3</v>
      </c>
      <c r="AI1460">
        <f>IF(טבלה2[[#This Row],[מספר ספרות]]=7,2,3)</f>
        <v>2</v>
      </c>
    </row>
    <row r="1461" spans="17:35" x14ac:dyDescent="0.25">
      <c r="Q1461">
        <v>7574363</v>
      </c>
      <c r="R1461">
        <v>413</v>
      </c>
      <c r="S1461" t="s">
        <v>123</v>
      </c>
      <c r="T1461" t="s">
        <v>159</v>
      </c>
      <c r="U1461" t="s">
        <v>158</v>
      </c>
      <c r="V1461">
        <v>15</v>
      </c>
      <c r="W1461">
        <v>2008</v>
      </c>
      <c r="X1461" s="1">
        <f>2025-טבלה2[[#This Row],[שנת יצור]]</f>
        <v>17</v>
      </c>
      <c r="Y1461" s="39">
        <v>45536</v>
      </c>
      <c r="Z1461" s="39">
        <v>45839</v>
      </c>
      <c r="AA1461" t="s">
        <v>119</v>
      </c>
      <c r="AB1461" t="s">
        <v>127</v>
      </c>
      <c r="AC1461" s="1">
        <f>LEN(טבלה2[[#This Row],[מספר רכב]])</f>
        <v>7</v>
      </c>
      <c r="AD1461" s="1" t="str">
        <f>RIGHT(טבלה2[[#This Row],[מספר רכב]],טבלה2[[#This Row],[ספרות בצדדים]])</f>
        <v>63</v>
      </c>
      <c r="AE1461" s="1" t="str">
        <f>MID(טבלה2[[#This Row],[מספר רכב]],טבלה2[[#This Row],[ספרות בצדדים]]+1,טבלה2[[#This Row],[ספרות באמצע]])</f>
        <v>743</v>
      </c>
      <c r="AF1461" s="1" t="str">
        <f>MID(טבלה2[[#This Row],[מספר רכב]],1,טבלה2[[#This Row],[ספרות בצדדים]])</f>
        <v>75</v>
      </c>
      <c r="AG1461" s="1" t="str">
        <f>CONCATENATE(טבלה2[[#This Row],[חלק שמאלי]],"-",טבלה2[[#This Row],[אמצע]],"-",טבלה2[[#This Row],[חלק ימני]])</f>
        <v>75-743-63</v>
      </c>
      <c r="AH1461">
        <f>IF(טבלה2[[#This Row],[מספר ספרות]]=7,3,2)</f>
        <v>3</v>
      </c>
      <c r="AI1461">
        <f>IF(טבלה2[[#This Row],[מספר ספרות]]=7,2,3)</f>
        <v>2</v>
      </c>
    </row>
    <row r="1462" spans="17:35" x14ac:dyDescent="0.25">
      <c r="Q1462">
        <v>2793266</v>
      </c>
      <c r="R1462">
        <v>481</v>
      </c>
      <c r="S1462" t="s">
        <v>165</v>
      </c>
      <c r="T1462" t="s">
        <v>243</v>
      </c>
      <c r="U1462" t="s">
        <v>198</v>
      </c>
      <c r="V1462">
        <v>15</v>
      </c>
      <c r="W1462">
        <v>2008</v>
      </c>
      <c r="X1462" s="1">
        <f>2025-טבלה2[[#This Row],[שנת יצור]]</f>
        <v>17</v>
      </c>
      <c r="Y1462" s="39">
        <v>45412</v>
      </c>
      <c r="Z1462" s="39">
        <v>45776</v>
      </c>
      <c r="AA1462" t="s">
        <v>199</v>
      </c>
      <c r="AB1462" t="s">
        <v>200</v>
      </c>
      <c r="AC1462" s="1">
        <f>LEN(טבלה2[[#This Row],[מספר רכב]])</f>
        <v>7</v>
      </c>
      <c r="AD1462" s="1" t="str">
        <f>RIGHT(טבלה2[[#This Row],[מספר רכב]],טבלה2[[#This Row],[ספרות בצדדים]])</f>
        <v>66</v>
      </c>
      <c r="AE1462" s="1" t="str">
        <f>MID(טבלה2[[#This Row],[מספר רכב]],טבלה2[[#This Row],[ספרות בצדדים]]+1,טבלה2[[#This Row],[ספרות באמצע]])</f>
        <v>932</v>
      </c>
      <c r="AF1462" s="1" t="str">
        <f>MID(טבלה2[[#This Row],[מספר רכב]],1,טבלה2[[#This Row],[ספרות בצדדים]])</f>
        <v>27</v>
      </c>
      <c r="AG1462" s="1" t="str">
        <f>CONCATENATE(טבלה2[[#This Row],[חלק שמאלי]],"-",טבלה2[[#This Row],[אמצע]],"-",טבלה2[[#This Row],[חלק ימני]])</f>
        <v>27-932-66</v>
      </c>
      <c r="AH1462">
        <f>IF(טבלה2[[#This Row],[מספר ספרות]]=7,3,2)</f>
        <v>3</v>
      </c>
      <c r="AI1462">
        <f>IF(טבלה2[[#This Row],[מספר ספרות]]=7,2,3)</f>
        <v>2</v>
      </c>
    </row>
    <row r="1463" spans="17:35" x14ac:dyDescent="0.25">
      <c r="Q1463">
        <v>4367160</v>
      </c>
      <c r="R1463">
        <v>590</v>
      </c>
      <c r="S1463" t="s">
        <v>235</v>
      </c>
      <c r="T1463" t="s">
        <v>236</v>
      </c>
      <c r="U1463" t="s">
        <v>278</v>
      </c>
      <c r="W1463">
        <v>2006</v>
      </c>
      <c r="X1463" s="1">
        <f>2025-טבלה2[[#This Row],[שנת יצור]]</f>
        <v>19</v>
      </c>
      <c r="Y1463" s="39">
        <v>45354</v>
      </c>
      <c r="Z1463" s="39">
        <v>45715</v>
      </c>
      <c r="AA1463" t="s">
        <v>119</v>
      </c>
      <c r="AB1463" t="s">
        <v>238</v>
      </c>
      <c r="AC1463" s="1">
        <f>LEN(טבלה2[[#This Row],[מספר רכב]])</f>
        <v>7</v>
      </c>
      <c r="AD1463" s="1" t="str">
        <f>RIGHT(טבלה2[[#This Row],[מספר רכב]],טבלה2[[#This Row],[ספרות בצדדים]])</f>
        <v>60</v>
      </c>
      <c r="AE1463" s="1" t="str">
        <f>MID(טבלה2[[#This Row],[מספר רכב]],טבלה2[[#This Row],[ספרות בצדדים]]+1,טבלה2[[#This Row],[ספרות באמצע]])</f>
        <v>671</v>
      </c>
      <c r="AF1463" s="1" t="str">
        <f>MID(טבלה2[[#This Row],[מספר רכב]],1,טבלה2[[#This Row],[ספרות בצדדים]])</f>
        <v>43</v>
      </c>
      <c r="AG1463" s="1" t="str">
        <f>CONCATENATE(טבלה2[[#This Row],[חלק שמאלי]],"-",טבלה2[[#This Row],[אמצע]],"-",טבלה2[[#This Row],[חלק ימני]])</f>
        <v>43-671-60</v>
      </c>
      <c r="AH1463">
        <f>IF(טבלה2[[#This Row],[מספר ספרות]]=7,3,2)</f>
        <v>3</v>
      </c>
      <c r="AI1463">
        <f>IF(טבלה2[[#This Row],[מספר ספרות]]=7,2,3)</f>
        <v>2</v>
      </c>
    </row>
    <row r="1464" spans="17:35" x14ac:dyDescent="0.25">
      <c r="Q1464">
        <v>1901964</v>
      </c>
      <c r="R1464">
        <v>734</v>
      </c>
      <c r="S1464" t="s">
        <v>139</v>
      </c>
      <c r="T1464" t="s">
        <v>242</v>
      </c>
      <c r="U1464" t="s">
        <v>208</v>
      </c>
      <c r="W1464">
        <v>2008</v>
      </c>
      <c r="X1464" s="1">
        <f>2025-טבלה2[[#This Row],[שנת יצור]]</f>
        <v>17</v>
      </c>
      <c r="Y1464" s="39">
        <v>45638</v>
      </c>
      <c r="Z1464" s="39">
        <v>45924</v>
      </c>
      <c r="AA1464" t="s">
        <v>218</v>
      </c>
      <c r="AB1464" t="s">
        <v>141</v>
      </c>
      <c r="AC1464" s="1">
        <f>LEN(טבלה2[[#This Row],[מספר רכב]])</f>
        <v>7</v>
      </c>
      <c r="AD1464" s="1" t="str">
        <f>RIGHT(טבלה2[[#This Row],[מספר רכב]],טבלה2[[#This Row],[ספרות בצדדים]])</f>
        <v>64</v>
      </c>
      <c r="AE1464" s="1" t="str">
        <f>MID(טבלה2[[#This Row],[מספר רכב]],טבלה2[[#This Row],[ספרות בצדדים]]+1,טבלה2[[#This Row],[ספרות באמצע]])</f>
        <v>019</v>
      </c>
      <c r="AF1464" s="1" t="str">
        <f>MID(טבלה2[[#This Row],[מספר רכב]],1,טבלה2[[#This Row],[ספרות בצדדים]])</f>
        <v>19</v>
      </c>
      <c r="AG1464" s="1" t="str">
        <f>CONCATENATE(טבלה2[[#This Row],[חלק שמאלי]],"-",טבלה2[[#This Row],[אמצע]],"-",טבלה2[[#This Row],[חלק ימני]])</f>
        <v>19-019-64</v>
      </c>
      <c r="AH1464">
        <f>IF(טבלה2[[#This Row],[מספר ספרות]]=7,3,2)</f>
        <v>3</v>
      </c>
      <c r="AI1464">
        <f>IF(טבלה2[[#This Row],[מספר ספרות]]=7,2,3)</f>
        <v>2</v>
      </c>
    </row>
    <row r="1465" spans="17:35" x14ac:dyDescent="0.25">
      <c r="Q1465">
        <v>5141663</v>
      </c>
      <c r="R1465">
        <v>588</v>
      </c>
      <c r="S1465" t="s">
        <v>111</v>
      </c>
      <c r="T1465" t="s">
        <v>112</v>
      </c>
      <c r="U1465" t="s">
        <v>113</v>
      </c>
      <c r="V1465">
        <v>15</v>
      </c>
      <c r="W1465">
        <v>2008</v>
      </c>
      <c r="X1465" s="1">
        <f>2025-טבלה2[[#This Row],[שנת יצור]]</f>
        <v>17</v>
      </c>
      <c r="Y1465" s="39">
        <v>45164</v>
      </c>
      <c r="Z1465" s="39">
        <v>45466</v>
      </c>
      <c r="AA1465" t="s">
        <v>119</v>
      </c>
      <c r="AB1465" t="s">
        <v>117</v>
      </c>
      <c r="AC1465" s="1">
        <f>LEN(טבלה2[[#This Row],[מספר רכב]])</f>
        <v>7</v>
      </c>
      <c r="AD1465" s="1" t="str">
        <f>RIGHT(טבלה2[[#This Row],[מספר רכב]],טבלה2[[#This Row],[ספרות בצדדים]])</f>
        <v>63</v>
      </c>
      <c r="AE1465" s="1" t="str">
        <f>MID(טבלה2[[#This Row],[מספר רכב]],טבלה2[[#This Row],[ספרות בצדדים]]+1,טבלה2[[#This Row],[ספרות באמצע]])</f>
        <v>416</v>
      </c>
      <c r="AF1465" s="1" t="str">
        <f>MID(טבלה2[[#This Row],[מספר רכב]],1,טבלה2[[#This Row],[ספרות בצדדים]])</f>
        <v>51</v>
      </c>
      <c r="AG1465" s="1" t="str">
        <f>CONCATENATE(טבלה2[[#This Row],[חלק שמאלי]],"-",טבלה2[[#This Row],[אמצע]],"-",טבלה2[[#This Row],[חלק ימני]])</f>
        <v>51-416-63</v>
      </c>
      <c r="AH1465">
        <f>IF(טבלה2[[#This Row],[מספר ספרות]]=7,3,2)</f>
        <v>3</v>
      </c>
      <c r="AI1465">
        <f>IF(טבלה2[[#This Row],[מספר ספרות]]=7,2,3)</f>
        <v>2</v>
      </c>
    </row>
    <row r="1466" spans="17:35" x14ac:dyDescent="0.25">
      <c r="Q1466">
        <v>7096866</v>
      </c>
      <c r="R1466">
        <v>413</v>
      </c>
      <c r="S1466" t="s">
        <v>123</v>
      </c>
      <c r="T1466" t="s">
        <v>180</v>
      </c>
      <c r="U1466" t="s">
        <v>174</v>
      </c>
      <c r="W1466">
        <v>2008</v>
      </c>
      <c r="X1466" s="1">
        <f>2025-טבלה2[[#This Row],[שנת יצור]]</f>
        <v>17</v>
      </c>
      <c r="Y1466" s="39">
        <v>45415</v>
      </c>
      <c r="Z1466" s="39">
        <v>45775</v>
      </c>
      <c r="AA1466" t="s">
        <v>233</v>
      </c>
      <c r="AB1466" t="s">
        <v>127</v>
      </c>
      <c r="AC1466" s="1">
        <f>LEN(טבלה2[[#This Row],[מספר רכב]])</f>
        <v>7</v>
      </c>
      <c r="AD1466" s="1" t="str">
        <f>RIGHT(טבלה2[[#This Row],[מספר רכב]],טבלה2[[#This Row],[ספרות בצדדים]])</f>
        <v>66</v>
      </c>
      <c r="AE1466" s="1" t="str">
        <f>MID(טבלה2[[#This Row],[מספר רכב]],טבלה2[[#This Row],[ספרות בצדדים]]+1,טבלה2[[#This Row],[ספרות באמצע]])</f>
        <v>968</v>
      </c>
      <c r="AF1466" s="1" t="str">
        <f>MID(טבלה2[[#This Row],[מספר רכב]],1,טבלה2[[#This Row],[ספרות בצדדים]])</f>
        <v>70</v>
      </c>
      <c r="AG1466" s="1" t="str">
        <f>CONCATENATE(טבלה2[[#This Row],[חלק שמאלי]],"-",טבלה2[[#This Row],[אמצע]],"-",טבלה2[[#This Row],[חלק ימני]])</f>
        <v>70-968-66</v>
      </c>
      <c r="AH1466">
        <f>IF(טבלה2[[#This Row],[מספר ספרות]]=7,3,2)</f>
        <v>3</v>
      </c>
      <c r="AI1466">
        <f>IF(טבלה2[[#This Row],[מספר ספרות]]=7,2,3)</f>
        <v>2</v>
      </c>
    </row>
    <row r="1467" spans="17:35" x14ac:dyDescent="0.25">
      <c r="Q1467">
        <v>8569765</v>
      </c>
      <c r="R1467">
        <v>588</v>
      </c>
      <c r="S1467" t="s">
        <v>111</v>
      </c>
      <c r="T1467" t="s">
        <v>112</v>
      </c>
      <c r="U1467" t="s">
        <v>113</v>
      </c>
      <c r="V1467">
        <v>15</v>
      </c>
      <c r="W1467">
        <v>2009</v>
      </c>
      <c r="X1467" s="1">
        <f>2025-טבלה2[[#This Row],[שנת יצור]]</f>
        <v>16</v>
      </c>
      <c r="Y1467" s="39">
        <v>45300</v>
      </c>
      <c r="Z1467" s="39">
        <v>45703</v>
      </c>
      <c r="AA1467" t="s">
        <v>119</v>
      </c>
      <c r="AB1467" t="s">
        <v>117</v>
      </c>
      <c r="AC1467" s="1">
        <f>LEN(טבלה2[[#This Row],[מספר רכב]])</f>
        <v>7</v>
      </c>
      <c r="AD1467" s="1" t="str">
        <f>RIGHT(טבלה2[[#This Row],[מספר רכב]],טבלה2[[#This Row],[ספרות בצדדים]])</f>
        <v>65</v>
      </c>
      <c r="AE1467" s="1" t="str">
        <f>MID(טבלה2[[#This Row],[מספר רכב]],טבלה2[[#This Row],[ספרות בצדדים]]+1,טבלה2[[#This Row],[ספרות באמצע]])</f>
        <v>697</v>
      </c>
      <c r="AF1467" s="1" t="str">
        <f>MID(טבלה2[[#This Row],[מספר רכב]],1,טבלה2[[#This Row],[ספרות בצדדים]])</f>
        <v>85</v>
      </c>
      <c r="AG1467" s="1" t="str">
        <f>CONCATENATE(טבלה2[[#This Row],[חלק שמאלי]],"-",טבלה2[[#This Row],[אמצע]],"-",טבלה2[[#This Row],[חלק ימני]])</f>
        <v>85-697-65</v>
      </c>
      <c r="AH1467">
        <f>IF(טבלה2[[#This Row],[מספר ספרות]]=7,3,2)</f>
        <v>3</v>
      </c>
      <c r="AI1467">
        <f>IF(טבלה2[[#This Row],[מספר ספרות]]=7,2,3)</f>
        <v>2</v>
      </c>
    </row>
    <row r="1468" spans="17:35" x14ac:dyDescent="0.25">
      <c r="Q1468">
        <v>75239101</v>
      </c>
      <c r="R1468">
        <v>299</v>
      </c>
      <c r="S1468" t="s">
        <v>374</v>
      </c>
      <c r="T1468" t="s">
        <v>552</v>
      </c>
      <c r="U1468" t="s">
        <v>194</v>
      </c>
      <c r="V1468">
        <v>14</v>
      </c>
      <c r="W1468">
        <v>2019</v>
      </c>
      <c r="X1468" s="1">
        <f>2025-טבלה2[[#This Row],[שנת יצור]]</f>
        <v>6</v>
      </c>
      <c r="Y1468" s="39">
        <v>45492</v>
      </c>
      <c r="Z1468" s="39">
        <v>45861</v>
      </c>
      <c r="AA1468" t="s">
        <v>133</v>
      </c>
      <c r="AB1468" t="s">
        <v>511</v>
      </c>
      <c r="AC1468" s="1">
        <f>LEN(טבלה2[[#This Row],[מספר רכב]])</f>
        <v>8</v>
      </c>
      <c r="AD1468" s="1" t="str">
        <f>RIGHT(טבלה2[[#This Row],[מספר רכב]],טבלה2[[#This Row],[ספרות בצדדים]])</f>
        <v>101</v>
      </c>
      <c r="AE1468" s="1" t="str">
        <f>MID(טבלה2[[#This Row],[מספר רכב]],טבלה2[[#This Row],[ספרות בצדדים]]+1,טבלה2[[#This Row],[ספרות באמצע]])</f>
        <v>39</v>
      </c>
      <c r="AF1468" s="1" t="str">
        <f>MID(טבלה2[[#This Row],[מספר רכב]],1,טבלה2[[#This Row],[ספרות בצדדים]])</f>
        <v>752</v>
      </c>
      <c r="AG1468" s="1" t="str">
        <f>CONCATENATE(טבלה2[[#This Row],[חלק שמאלי]],"-",טבלה2[[#This Row],[אמצע]],"-",טבלה2[[#This Row],[חלק ימני]])</f>
        <v>752-39-101</v>
      </c>
      <c r="AH1468">
        <f>IF(טבלה2[[#This Row],[מספר ספרות]]=7,3,2)</f>
        <v>2</v>
      </c>
      <c r="AI1468">
        <f>IF(טבלה2[[#This Row],[מספר ספרות]]=7,2,3)</f>
        <v>3</v>
      </c>
    </row>
    <row r="1469" spans="17:35" x14ac:dyDescent="0.25">
      <c r="Q1469">
        <v>6856166</v>
      </c>
      <c r="R1469">
        <v>413</v>
      </c>
      <c r="S1469" t="s">
        <v>123</v>
      </c>
      <c r="T1469" t="s">
        <v>180</v>
      </c>
      <c r="U1469" t="s">
        <v>125</v>
      </c>
      <c r="V1469">
        <v>15</v>
      </c>
      <c r="W1469">
        <v>2008</v>
      </c>
      <c r="X1469" s="1">
        <f>2025-טבלה2[[#This Row],[שנת יצור]]</f>
        <v>17</v>
      </c>
      <c r="Y1469" s="39">
        <v>45741</v>
      </c>
      <c r="Z1469" s="39">
        <v>46105</v>
      </c>
      <c r="AA1469" t="s">
        <v>119</v>
      </c>
      <c r="AB1469" t="s">
        <v>127</v>
      </c>
      <c r="AC1469" s="1">
        <f>LEN(טבלה2[[#This Row],[מספר רכב]])</f>
        <v>7</v>
      </c>
      <c r="AD1469" s="1" t="str">
        <f>RIGHT(טבלה2[[#This Row],[מספר רכב]],טבלה2[[#This Row],[ספרות בצדדים]])</f>
        <v>66</v>
      </c>
      <c r="AE1469" s="1" t="str">
        <f>MID(טבלה2[[#This Row],[מספר רכב]],טבלה2[[#This Row],[ספרות בצדדים]]+1,טבלה2[[#This Row],[ספרות באמצע]])</f>
        <v>561</v>
      </c>
      <c r="AF1469" s="1" t="str">
        <f>MID(טבלה2[[#This Row],[מספר רכב]],1,טבלה2[[#This Row],[ספרות בצדדים]])</f>
        <v>68</v>
      </c>
      <c r="AG1469" s="1" t="str">
        <f>CONCATENATE(טבלה2[[#This Row],[חלק שמאלי]],"-",טבלה2[[#This Row],[אמצע]],"-",טבלה2[[#This Row],[חלק ימני]])</f>
        <v>68-561-66</v>
      </c>
      <c r="AH1469">
        <f>IF(טבלה2[[#This Row],[מספר ספרות]]=7,3,2)</f>
        <v>3</v>
      </c>
      <c r="AI1469">
        <f>IF(טבלה2[[#This Row],[מספר ספרות]]=7,2,3)</f>
        <v>2</v>
      </c>
    </row>
    <row r="1470" spans="17:35" x14ac:dyDescent="0.25">
      <c r="Q1470">
        <v>75189501</v>
      </c>
      <c r="R1470">
        <v>683</v>
      </c>
      <c r="S1470" t="s">
        <v>192</v>
      </c>
      <c r="T1470" t="s">
        <v>925</v>
      </c>
      <c r="U1470" t="s">
        <v>194</v>
      </c>
      <c r="V1470">
        <v>9</v>
      </c>
      <c r="W1470">
        <v>2019</v>
      </c>
      <c r="X1470" s="1">
        <f>2025-טבלה2[[#This Row],[שנת יצור]]</f>
        <v>6</v>
      </c>
      <c r="Y1470" s="39">
        <v>45492</v>
      </c>
      <c r="Z1470" s="39">
        <v>45848</v>
      </c>
      <c r="AA1470" t="s">
        <v>289</v>
      </c>
      <c r="AB1470" t="s">
        <v>352</v>
      </c>
      <c r="AC1470" s="1">
        <f>LEN(טבלה2[[#This Row],[מספר רכב]])</f>
        <v>8</v>
      </c>
      <c r="AD1470" s="1" t="str">
        <f>RIGHT(טבלה2[[#This Row],[מספר רכב]],טבלה2[[#This Row],[ספרות בצדדים]])</f>
        <v>501</v>
      </c>
      <c r="AE1470" s="1" t="str">
        <f>MID(טבלה2[[#This Row],[מספר רכב]],טבלה2[[#This Row],[ספרות בצדדים]]+1,טבלה2[[#This Row],[ספרות באמצע]])</f>
        <v>89</v>
      </c>
      <c r="AF1470" s="1" t="str">
        <f>MID(טבלה2[[#This Row],[מספר רכב]],1,טבלה2[[#This Row],[ספרות בצדדים]])</f>
        <v>751</v>
      </c>
      <c r="AG1470" s="1" t="str">
        <f>CONCATENATE(טבלה2[[#This Row],[חלק שמאלי]],"-",טבלה2[[#This Row],[אמצע]],"-",טבלה2[[#This Row],[חלק ימני]])</f>
        <v>751-89-501</v>
      </c>
      <c r="AH1470">
        <f>IF(טבלה2[[#This Row],[מספר ספרות]]=7,3,2)</f>
        <v>2</v>
      </c>
      <c r="AI1470">
        <f>IF(טבלה2[[#This Row],[מספר ספרות]]=7,2,3)</f>
        <v>3</v>
      </c>
    </row>
    <row r="1471" spans="17:35" x14ac:dyDescent="0.25">
      <c r="Q1471">
        <v>7141358</v>
      </c>
      <c r="R1471">
        <v>650</v>
      </c>
      <c r="S1471" t="s">
        <v>436</v>
      </c>
      <c r="T1471" t="s">
        <v>926</v>
      </c>
      <c r="U1471" t="s">
        <v>844</v>
      </c>
      <c r="W1471">
        <v>2005</v>
      </c>
      <c r="X1471" s="1">
        <f>2025-טבלה2[[#This Row],[שנת יצור]]</f>
        <v>20</v>
      </c>
      <c r="Y1471" s="39">
        <v>45448</v>
      </c>
      <c r="Z1471" s="39">
        <v>45448</v>
      </c>
      <c r="AA1471" t="s">
        <v>116</v>
      </c>
      <c r="AB1471" t="s">
        <v>547</v>
      </c>
      <c r="AC1471" s="1">
        <f>LEN(טבלה2[[#This Row],[מספר רכב]])</f>
        <v>7</v>
      </c>
      <c r="AD1471" s="1" t="str">
        <f>RIGHT(טבלה2[[#This Row],[מספר רכב]],טבלה2[[#This Row],[ספרות בצדדים]])</f>
        <v>58</v>
      </c>
      <c r="AE1471" s="1" t="str">
        <f>MID(טבלה2[[#This Row],[מספר רכב]],טבלה2[[#This Row],[ספרות בצדדים]]+1,טבלה2[[#This Row],[ספרות באמצע]])</f>
        <v>413</v>
      </c>
      <c r="AF1471" s="1" t="str">
        <f>MID(טבלה2[[#This Row],[מספר רכב]],1,טבלה2[[#This Row],[ספרות בצדדים]])</f>
        <v>71</v>
      </c>
      <c r="AG1471" s="1" t="str">
        <f>CONCATENATE(טבלה2[[#This Row],[חלק שמאלי]],"-",טבלה2[[#This Row],[אמצע]],"-",טבלה2[[#This Row],[חלק ימני]])</f>
        <v>71-413-58</v>
      </c>
      <c r="AH1471">
        <f>IF(טבלה2[[#This Row],[מספר ספרות]]=7,3,2)</f>
        <v>3</v>
      </c>
      <c r="AI1471">
        <f>IF(טבלה2[[#This Row],[מספר ספרות]]=7,2,3)</f>
        <v>2</v>
      </c>
    </row>
    <row r="1472" spans="17:35" x14ac:dyDescent="0.25">
      <c r="Q1472">
        <v>7552263</v>
      </c>
      <c r="R1472">
        <v>413</v>
      </c>
      <c r="S1472" t="s">
        <v>123</v>
      </c>
      <c r="T1472" t="s">
        <v>159</v>
      </c>
      <c r="U1472" t="s">
        <v>158</v>
      </c>
      <c r="V1472">
        <v>15</v>
      </c>
      <c r="W1472">
        <v>2008</v>
      </c>
      <c r="X1472" s="1">
        <f>2025-טבלה2[[#This Row],[שנת יצור]]</f>
        <v>17</v>
      </c>
      <c r="Y1472" s="39">
        <v>45732</v>
      </c>
      <c r="Z1472" s="39">
        <v>45835</v>
      </c>
      <c r="AA1472" t="s">
        <v>133</v>
      </c>
      <c r="AB1472" t="s">
        <v>127</v>
      </c>
      <c r="AC1472" s="1">
        <f>LEN(טבלה2[[#This Row],[מספר רכב]])</f>
        <v>7</v>
      </c>
      <c r="AD1472" s="1" t="str">
        <f>RIGHT(טבלה2[[#This Row],[מספר רכב]],טבלה2[[#This Row],[ספרות בצדדים]])</f>
        <v>63</v>
      </c>
      <c r="AE1472" s="1" t="str">
        <f>MID(טבלה2[[#This Row],[מספר רכב]],טבלה2[[#This Row],[ספרות בצדדים]]+1,טבלה2[[#This Row],[ספרות באמצע]])</f>
        <v>522</v>
      </c>
      <c r="AF1472" s="1" t="str">
        <f>MID(טבלה2[[#This Row],[מספר רכב]],1,טבלה2[[#This Row],[ספרות בצדדים]])</f>
        <v>75</v>
      </c>
      <c r="AG1472" s="1" t="str">
        <f>CONCATENATE(טבלה2[[#This Row],[חלק שמאלי]],"-",טבלה2[[#This Row],[אמצע]],"-",טבלה2[[#This Row],[חלק ימני]])</f>
        <v>75-522-63</v>
      </c>
      <c r="AH1472">
        <f>IF(טבלה2[[#This Row],[מספר ספרות]]=7,3,2)</f>
        <v>3</v>
      </c>
      <c r="AI1472">
        <f>IF(טבלה2[[#This Row],[מספר ספרות]]=7,2,3)</f>
        <v>2</v>
      </c>
    </row>
    <row r="1473" spans="17:35" x14ac:dyDescent="0.25">
      <c r="Q1473">
        <v>8976256</v>
      </c>
      <c r="R1473">
        <v>839</v>
      </c>
      <c r="S1473" t="s">
        <v>244</v>
      </c>
      <c r="T1473" t="s">
        <v>280</v>
      </c>
      <c r="U1473" t="s">
        <v>158</v>
      </c>
      <c r="W1473">
        <v>2004</v>
      </c>
      <c r="X1473" s="1">
        <f>2025-טבלה2[[#This Row],[שנת יצור]]</f>
        <v>21</v>
      </c>
      <c r="Y1473" s="39">
        <v>45743</v>
      </c>
      <c r="Z1473" s="39">
        <v>45916</v>
      </c>
      <c r="AA1473" t="s">
        <v>133</v>
      </c>
      <c r="AB1473" t="s">
        <v>127</v>
      </c>
      <c r="AC1473" s="1">
        <f>LEN(טבלה2[[#This Row],[מספר רכב]])</f>
        <v>7</v>
      </c>
      <c r="AD1473" s="1" t="str">
        <f>RIGHT(טבלה2[[#This Row],[מספר רכב]],טבלה2[[#This Row],[ספרות בצדדים]])</f>
        <v>56</v>
      </c>
      <c r="AE1473" s="1" t="str">
        <f>MID(טבלה2[[#This Row],[מספר רכב]],טבלה2[[#This Row],[ספרות בצדדים]]+1,טבלה2[[#This Row],[ספרות באמצע]])</f>
        <v>762</v>
      </c>
      <c r="AF1473" s="1" t="str">
        <f>MID(טבלה2[[#This Row],[מספר רכב]],1,טבלה2[[#This Row],[ספרות בצדדים]])</f>
        <v>89</v>
      </c>
      <c r="AG1473" s="1" t="str">
        <f>CONCATENATE(טבלה2[[#This Row],[חלק שמאלי]],"-",טבלה2[[#This Row],[אמצע]],"-",טבלה2[[#This Row],[חלק ימני]])</f>
        <v>89-762-56</v>
      </c>
      <c r="AH1473">
        <f>IF(טבלה2[[#This Row],[מספר ספרות]]=7,3,2)</f>
        <v>3</v>
      </c>
      <c r="AI1473">
        <f>IF(טבלה2[[#This Row],[מספר ספרות]]=7,2,3)</f>
        <v>2</v>
      </c>
    </row>
    <row r="1474" spans="17:35" x14ac:dyDescent="0.25">
      <c r="Q1474">
        <v>5537771</v>
      </c>
      <c r="R1474">
        <v>139</v>
      </c>
      <c r="S1474" t="s">
        <v>261</v>
      </c>
      <c r="T1474" t="s">
        <v>262</v>
      </c>
      <c r="U1474" t="s">
        <v>113</v>
      </c>
      <c r="V1474">
        <v>15</v>
      </c>
      <c r="W1474">
        <v>2011</v>
      </c>
      <c r="X1474" s="1">
        <f>2025-טבלה2[[#This Row],[שנת יצור]]</f>
        <v>14</v>
      </c>
      <c r="Y1474" s="39">
        <v>45434</v>
      </c>
      <c r="Z1474" s="39">
        <v>45743</v>
      </c>
      <c r="AA1474" t="s">
        <v>118</v>
      </c>
      <c r="AB1474" t="s">
        <v>175</v>
      </c>
      <c r="AC1474" s="1">
        <f>LEN(טבלה2[[#This Row],[מספר רכב]])</f>
        <v>7</v>
      </c>
      <c r="AD1474" s="1" t="str">
        <f>RIGHT(טבלה2[[#This Row],[מספר רכב]],טבלה2[[#This Row],[ספרות בצדדים]])</f>
        <v>71</v>
      </c>
      <c r="AE1474" s="1" t="str">
        <f>MID(טבלה2[[#This Row],[מספר רכב]],טבלה2[[#This Row],[ספרות בצדדים]]+1,טבלה2[[#This Row],[ספרות באמצע]])</f>
        <v>377</v>
      </c>
      <c r="AF1474" s="1" t="str">
        <f>MID(טבלה2[[#This Row],[מספר רכב]],1,טבלה2[[#This Row],[ספרות בצדדים]])</f>
        <v>55</v>
      </c>
      <c r="AG1474" s="1" t="str">
        <f>CONCATENATE(טבלה2[[#This Row],[חלק שמאלי]],"-",טבלה2[[#This Row],[אמצע]],"-",טבלה2[[#This Row],[חלק ימני]])</f>
        <v>55-377-71</v>
      </c>
      <c r="AH1474">
        <f>IF(טבלה2[[#This Row],[מספר ספרות]]=7,3,2)</f>
        <v>3</v>
      </c>
      <c r="AI1474">
        <f>IF(טבלה2[[#This Row],[מספר ספרות]]=7,2,3)</f>
        <v>2</v>
      </c>
    </row>
    <row r="1475" spans="17:35" x14ac:dyDescent="0.25">
      <c r="Q1475">
        <v>8175364</v>
      </c>
      <c r="R1475">
        <v>481</v>
      </c>
      <c r="S1475" t="s">
        <v>165</v>
      </c>
      <c r="T1475" t="s">
        <v>166</v>
      </c>
      <c r="U1475" t="s">
        <v>167</v>
      </c>
      <c r="V1475">
        <v>15</v>
      </c>
      <c r="W1475">
        <v>2008</v>
      </c>
      <c r="X1475" s="1">
        <f>2025-טבלה2[[#This Row],[שנת יצור]]</f>
        <v>17</v>
      </c>
      <c r="Y1475" s="39">
        <v>45558</v>
      </c>
      <c r="Z1475" s="39">
        <v>45979</v>
      </c>
      <c r="AA1475" t="s">
        <v>119</v>
      </c>
      <c r="AB1475" t="s">
        <v>168</v>
      </c>
      <c r="AC1475" s="1">
        <f>LEN(טבלה2[[#This Row],[מספר רכב]])</f>
        <v>7</v>
      </c>
      <c r="AD1475" s="1" t="str">
        <f>RIGHT(טבלה2[[#This Row],[מספר רכב]],טבלה2[[#This Row],[ספרות בצדדים]])</f>
        <v>64</v>
      </c>
      <c r="AE1475" s="1" t="str">
        <f>MID(טבלה2[[#This Row],[מספר רכב]],טבלה2[[#This Row],[ספרות בצדדים]]+1,טבלה2[[#This Row],[ספרות באמצע]])</f>
        <v>753</v>
      </c>
      <c r="AF1475" s="1" t="str">
        <f>MID(טבלה2[[#This Row],[מספר רכב]],1,טבלה2[[#This Row],[ספרות בצדדים]])</f>
        <v>81</v>
      </c>
      <c r="AG1475" s="1" t="str">
        <f>CONCATENATE(טבלה2[[#This Row],[חלק שמאלי]],"-",טבלה2[[#This Row],[אמצע]],"-",טבלה2[[#This Row],[חלק ימני]])</f>
        <v>81-753-64</v>
      </c>
      <c r="AH1475">
        <f>IF(טבלה2[[#This Row],[מספר ספרות]]=7,3,2)</f>
        <v>3</v>
      </c>
      <c r="AI1475">
        <f>IF(טבלה2[[#This Row],[מספר ספרות]]=7,2,3)</f>
        <v>2</v>
      </c>
    </row>
    <row r="1476" spans="17:35" x14ac:dyDescent="0.25">
      <c r="Q1476">
        <v>2946851</v>
      </c>
      <c r="R1476">
        <v>839</v>
      </c>
      <c r="S1476" t="s">
        <v>244</v>
      </c>
      <c r="T1476" t="s">
        <v>245</v>
      </c>
      <c r="U1476" t="s">
        <v>125</v>
      </c>
      <c r="W1476">
        <v>2004</v>
      </c>
      <c r="X1476" s="1">
        <f>2025-טבלה2[[#This Row],[שנת יצור]]</f>
        <v>21</v>
      </c>
      <c r="Y1476" s="39">
        <v>45439</v>
      </c>
      <c r="Z1476" s="39">
        <v>45622</v>
      </c>
      <c r="AA1476" t="s">
        <v>727</v>
      </c>
      <c r="AB1476" t="s">
        <v>127</v>
      </c>
      <c r="AC1476" s="1">
        <f>LEN(טבלה2[[#This Row],[מספר רכב]])</f>
        <v>7</v>
      </c>
      <c r="AD1476" s="1" t="str">
        <f>RIGHT(טבלה2[[#This Row],[מספר רכב]],טבלה2[[#This Row],[ספרות בצדדים]])</f>
        <v>51</v>
      </c>
      <c r="AE1476" s="1" t="str">
        <f>MID(טבלה2[[#This Row],[מספר רכב]],טבלה2[[#This Row],[ספרות בצדדים]]+1,טבלה2[[#This Row],[ספרות באמצע]])</f>
        <v>468</v>
      </c>
      <c r="AF1476" s="1" t="str">
        <f>MID(טבלה2[[#This Row],[מספר רכב]],1,טבלה2[[#This Row],[ספרות בצדדים]])</f>
        <v>29</v>
      </c>
      <c r="AG1476" s="1" t="str">
        <f>CONCATENATE(טבלה2[[#This Row],[חלק שמאלי]],"-",טבלה2[[#This Row],[אמצע]],"-",טבלה2[[#This Row],[חלק ימני]])</f>
        <v>29-468-51</v>
      </c>
      <c r="AH1476">
        <f>IF(טבלה2[[#This Row],[מספר ספרות]]=7,3,2)</f>
        <v>3</v>
      </c>
      <c r="AI1476">
        <f>IF(טבלה2[[#This Row],[מספר ספרות]]=7,2,3)</f>
        <v>2</v>
      </c>
    </row>
    <row r="1477" spans="17:35" x14ac:dyDescent="0.25">
      <c r="Q1477">
        <v>3141062</v>
      </c>
      <c r="R1477">
        <v>588</v>
      </c>
      <c r="S1477" t="s">
        <v>111</v>
      </c>
      <c r="T1477" t="s">
        <v>463</v>
      </c>
      <c r="U1477" t="s">
        <v>130</v>
      </c>
      <c r="W1477">
        <v>2007</v>
      </c>
      <c r="X1477" s="1">
        <f>2025-טבלה2[[#This Row],[שנת יצור]]</f>
        <v>18</v>
      </c>
      <c r="Y1477" s="39">
        <v>45565</v>
      </c>
      <c r="Z1477" s="39">
        <v>45940</v>
      </c>
      <c r="AA1477" t="s">
        <v>118</v>
      </c>
      <c r="AB1477" t="s">
        <v>131</v>
      </c>
      <c r="AC1477" s="1">
        <f>LEN(טבלה2[[#This Row],[מספר רכב]])</f>
        <v>7</v>
      </c>
      <c r="AD1477" s="1" t="str">
        <f>RIGHT(טבלה2[[#This Row],[מספר רכב]],טבלה2[[#This Row],[ספרות בצדדים]])</f>
        <v>62</v>
      </c>
      <c r="AE1477" s="1" t="str">
        <f>MID(טבלה2[[#This Row],[מספר רכב]],טבלה2[[#This Row],[ספרות בצדדים]]+1,טבלה2[[#This Row],[ספרות באמצע]])</f>
        <v>410</v>
      </c>
      <c r="AF1477" s="1" t="str">
        <f>MID(טבלה2[[#This Row],[מספר רכב]],1,טבלה2[[#This Row],[ספרות בצדדים]])</f>
        <v>31</v>
      </c>
      <c r="AG1477" s="1" t="str">
        <f>CONCATENATE(טבלה2[[#This Row],[חלק שמאלי]],"-",טבלה2[[#This Row],[אמצע]],"-",טבלה2[[#This Row],[חלק ימני]])</f>
        <v>31-410-62</v>
      </c>
      <c r="AH1477">
        <f>IF(טבלה2[[#This Row],[מספר ספרות]]=7,3,2)</f>
        <v>3</v>
      </c>
      <c r="AI1477">
        <f>IF(טבלה2[[#This Row],[מספר ספרות]]=7,2,3)</f>
        <v>2</v>
      </c>
    </row>
    <row r="1478" spans="17:35" x14ac:dyDescent="0.25">
      <c r="Q1478">
        <v>78142301</v>
      </c>
      <c r="R1478">
        <v>845</v>
      </c>
      <c r="S1478" t="s">
        <v>226</v>
      </c>
      <c r="T1478" t="s">
        <v>461</v>
      </c>
      <c r="U1478" t="s">
        <v>656</v>
      </c>
      <c r="V1478">
        <v>14</v>
      </c>
      <c r="W1478">
        <v>2019</v>
      </c>
      <c r="X1478" s="1">
        <f>2025-טבלה2[[#This Row],[שנת יצור]]</f>
        <v>6</v>
      </c>
      <c r="Y1478" s="39">
        <v>45478</v>
      </c>
      <c r="Z1478" s="39">
        <v>45855</v>
      </c>
      <c r="AA1478" t="s">
        <v>119</v>
      </c>
      <c r="AB1478" t="s">
        <v>434</v>
      </c>
      <c r="AC1478" s="1">
        <f>LEN(טבלה2[[#This Row],[מספר רכב]])</f>
        <v>8</v>
      </c>
      <c r="AD1478" s="1" t="str">
        <f>RIGHT(טבלה2[[#This Row],[מספר רכב]],טבלה2[[#This Row],[ספרות בצדדים]])</f>
        <v>301</v>
      </c>
      <c r="AE1478" s="1" t="str">
        <f>MID(טבלה2[[#This Row],[מספר רכב]],טבלה2[[#This Row],[ספרות בצדדים]]+1,טבלה2[[#This Row],[ספרות באמצע]])</f>
        <v>42</v>
      </c>
      <c r="AF1478" s="1" t="str">
        <f>MID(טבלה2[[#This Row],[מספר רכב]],1,טבלה2[[#This Row],[ספרות בצדדים]])</f>
        <v>781</v>
      </c>
      <c r="AG1478" s="1" t="str">
        <f>CONCATENATE(טבלה2[[#This Row],[חלק שמאלי]],"-",טבלה2[[#This Row],[אמצע]],"-",טבלה2[[#This Row],[חלק ימני]])</f>
        <v>781-42-301</v>
      </c>
      <c r="AH1478">
        <f>IF(טבלה2[[#This Row],[מספר ספרות]]=7,3,2)</f>
        <v>2</v>
      </c>
      <c r="AI1478">
        <f>IF(טבלה2[[#This Row],[מספר ספרות]]=7,2,3)</f>
        <v>3</v>
      </c>
    </row>
    <row r="1479" spans="17:35" x14ac:dyDescent="0.25">
      <c r="Q1479">
        <v>8374560</v>
      </c>
      <c r="R1479">
        <v>683</v>
      </c>
      <c r="S1479" t="s">
        <v>192</v>
      </c>
      <c r="T1479" t="s">
        <v>272</v>
      </c>
      <c r="U1479" t="s">
        <v>194</v>
      </c>
      <c r="W1479">
        <v>2007</v>
      </c>
      <c r="X1479" s="1">
        <f>2025-טבלה2[[#This Row],[שנת יצור]]</f>
        <v>18</v>
      </c>
      <c r="Y1479" s="39">
        <v>45565</v>
      </c>
      <c r="Z1479" s="39">
        <v>45934</v>
      </c>
      <c r="AA1479" t="s">
        <v>184</v>
      </c>
      <c r="AB1479" t="s">
        <v>273</v>
      </c>
      <c r="AC1479" s="1">
        <f>LEN(טבלה2[[#This Row],[מספר רכב]])</f>
        <v>7</v>
      </c>
      <c r="AD1479" s="1" t="str">
        <f>RIGHT(טבלה2[[#This Row],[מספר רכב]],טבלה2[[#This Row],[ספרות בצדדים]])</f>
        <v>60</v>
      </c>
      <c r="AE1479" s="1" t="str">
        <f>MID(טבלה2[[#This Row],[מספר רכב]],טבלה2[[#This Row],[ספרות בצדדים]]+1,טבלה2[[#This Row],[ספרות באמצע]])</f>
        <v>745</v>
      </c>
      <c r="AF1479" s="1" t="str">
        <f>MID(טבלה2[[#This Row],[מספר רכב]],1,טבלה2[[#This Row],[ספרות בצדדים]])</f>
        <v>83</v>
      </c>
      <c r="AG1479" s="1" t="str">
        <f>CONCATENATE(טבלה2[[#This Row],[חלק שמאלי]],"-",טבלה2[[#This Row],[אמצע]],"-",טבלה2[[#This Row],[חלק ימני]])</f>
        <v>83-745-60</v>
      </c>
      <c r="AH1479">
        <f>IF(טבלה2[[#This Row],[מספר ספרות]]=7,3,2)</f>
        <v>3</v>
      </c>
      <c r="AI1479">
        <f>IF(טבלה2[[#This Row],[מספר ספרות]]=7,2,3)</f>
        <v>2</v>
      </c>
    </row>
    <row r="1480" spans="17:35" x14ac:dyDescent="0.25">
      <c r="Q1480">
        <v>5128176</v>
      </c>
      <c r="R1480">
        <v>253</v>
      </c>
      <c r="S1480" t="s">
        <v>196</v>
      </c>
      <c r="T1480" t="s">
        <v>243</v>
      </c>
      <c r="U1480" t="s">
        <v>198</v>
      </c>
      <c r="V1480">
        <v>15</v>
      </c>
      <c r="W1480">
        <v>2011</v>
      </c>
      <c r="X1480" s="1">
        <f>2025-טבלה2[[#This Row],[שנת יצור]]</f>
        <v>14</v>
      </c>
      <c r="Y1480" s="39">
        <v>45480</v>
      </c>
      <c r="Z1480" s="39">
        <v>45857</v>
      </c>
      <c r="AA1480" t="s">
        <v>248</v>
      </c>
      <c r="AB1480" t="s">
        <v>200</v>
      </c>
      <c r="AC1480" s="1">
        <f>LEN(טבלה2[[#This Row],[מספר רכב]])</f>
        <v>7</v>
      </c>
      <c r="AD1480" s="1" t="str">
        <f>RIGHT(טבלה2[[#This Row],[מספר רכב]],טבלה2[[#This Row],[ספרות בצדדים]])</f>
        <v>76</v>
      </c>
      <c r="AE1480" s="1" t="str">
        <f>MID(טבלה2[[#This Row],[מספר רכב]],טבלה2[[#This Row],[ספרות בצדדים]]+1,טבלה2[[#This Row],[ספרות באמצע]])</f>
        <v>281</v>
      </c>
      <c r="AF1480" s="1" t="str">
        <f>MID(טבלה2[[#This Row],[מספר רכב]],1,טבלה2[[#This Row],[ספרות בצדדים]])</f>
        <v>51</v>
      </c>
      <c r="AG1480" s="1" t="str">
        <f>CONCATENATE(טבלה2[[#This Row],[חלק שמאלי]],"-",טבלה2[[#This Row],[אמצע]],"-",טבלה2[[#This Row],[חלק ימני]])</f>
        <v>51-281-76</v>
      </c>
      <c r="AH1480">
        <f>IF(טבלה2[[#This Row],[מספר ספרות]]=7,3,2)</f>
        <v>3</v>
      </c>
      <c r="AI1480">
        <f>IF(טבלה2[[#This Row],[מספר ספרות]]=7,2,3)</f>
        <v>2</v>
      </c>
    </row>
    <row r="1481" spans="17:35" x14ac:dyDescent="0.25">
      <c r="Q1481">
        <v>3972314</v>
      </c>
      <c r="R1481">
        <v>413</v>
      </c>
      <c r="S1481" t="s">
        <v>123</v>
      </c>
      <c r="T1481" t="s">
        <v>179</v>
      </c>
      <c r="U1481" t="s">
        <v>158</v>
      </c>
      <c r="W1481">
        <v>2006</v>
      </c>
      <c r="X1481" s="1">
        <f>2025-טבלה2[[#This Row],[שנת יצור]]</f>
        <v>19</v>
      </c>
      <c r="Y1481" s="39">
        <v>45565</v>
      </c>
      <c r="Z1481" s="39">
        <v>45872</v>
      </c>
      <c r="AA1481" t="s">
        <v>133</v>
      </c>
      <c r="AB1481" t="s">
        <v>127</v>
      </c>
      <c r="AC1481" s="1">
        <f>LEN(טבלה2[[#This Row],[מספר רכב]])</f>
        <v>7</v>
      </c>
      <c r="AD1481" s="1" t="str">
        <f>RIGHT(טבלה2[[#This Row],[מספר רכב]],טבלה2[[#This Row],[ספרות בצדדים]])</f>
        <v>14</v>
      </c>
      <c r="AE1481" s="1" t="str">
        <f>MID(טבלה2[[#This Row],[מספר רכב]],טבלה2[[#This Row],[ספרות בצדדים]]+1,טבלה2[[#This Row],[ספרות באמצע]])</f>
        <v>723</v>
      </c>
      <c r="AF1481" s="1" t="str">
        <f>MID(טבלה2[[#This Row],[מספר רכב]],1,טבלה2[[#This Row],[ספרות בצדדים]])</f>
        <v>39</v>
      </c>
      <c r="AG1481" s="1" t="str">
        <f>CONCATENATE(טבלה2[[#This Row],[חלק שמאלי]],"-",טבלה2[[#This Row],[אמצע]],"-",טבלה2[[#This Row],[חלק ימני]])</f>
        <v>39-723-14</v>
      </c>
      <c r="AH1481">
        <f>IF(טבלה2[[#This Row],[מספר ספרות]]=7,3,2)</f>
        <v>3</v>
      </c>
      <c r="AI1481">
        <f>IF(טבלה2[[#This Row],[מספר ספרות]]=7,2,3)</f>
        <v>2</v>
      </c>
    </row>
    <row r="1482" spans="17:35" x14ac:dyDescent="0.25">
      <c r="Q1482">
        <v>50685801</v>
      </c>
      <c r="R1482">
        <v>845</v>
      </c>
      <c r="S1482" t="s">
        <v>226</v>
      </c>
      <c r="T1482" t="s">
        <v>461</v>
      </c>
      <c r="U1482" t="s">
        <v>656</v>
      </c>
      <c r="V1482">
        <v>14</v>
      </c>
      <c r="W1482">
        <v>2018</v>
      </c>
      <c r="X1482" s="1">
        <f>2025-טבלה2[[#This Row],[שנת יצור]]</f>
        <v>7</v>
      </c>
      <c r="Y1482" s="39">
        <v>45758</v>
      </c>
      <c r="Z1482" s="39">
        <v>46126</v>
      </c>
      <c r="AA1482" t="s">
        <v>119</v>
      </c>
      <c r="AB1482" t="s">
        <v>434</v>
      </c>
      <c r="AC1482" s="1">
        <f>LEN(טבלה2[[#This Row],[מספר רכב]])</f>
        <v>8</v>
      </c>
      <c r="AD1482" s="1" t="str">
        <f>RIGHT(טבלה2[[#This Row],[מספר רכב]],טבלה2[[#This Row],[ספרות בצדדים]])</f>
        <v>801</v>
      </c>
      <c r="AE1482" s="1" t="str">
        <f>MID(טבלה2[[#This Row],[מספר רכב]],טבלה2[[#This Row],[ספרות בצדדים]]+1,טבלה2[[#This Row],[ספרות באמצע]])</f>
        <v>85</v>
      </c>
      <c r="AF1482" s="1" t="str">
        <f>MID(טבלה2[[#This Row],[מספר רכב]],1,טבלה2[[#This Row],[ספרות בצדדים]])</f>
        <v>506</v>
      </c>
      <c r="AG1482" s="1" t="str">
        <f>CONCATENATE(טבלה2[[#This Row],[חלק שמאלי]],"-",טבלה2[[#This Row],[אמצע]],"-",טבלה2[[#This Row],[חלק ימני]])</f>
        <v>506-85-801</v>
      </c>
      <c r="AH1482">
        <f>IF(טבלה2[[#This Row],[מספר ספרות]]=7,3,2)</f>
        <v>2</v>
      </c>
      <c r="AI1482">
        <f>IF(טבלה2[[#This Row],[מספר ספרות]]=7,2,3)</f>
        <v>3</v>
      </c>
    </row>
    <row r="1483" spans="17:35" x14ac:dyDescent="0.25">
      <c r="Q1483">
        <v>7295463</v>
      </c>
      <c r="R1483">
        <v>734</v>
      </c>
      <c r="S1483" t="s">
        <v>139</v>
      </c>
      <c r="T1483" t="s">
        <v>207</v>
      </c>
      <c r="U1483" t="s">
        <v>208</v>
      </c>
      <c r="W1483">
        <v>2008</v>
      </c>
      <c r="X1483" s="1">
        <f>2025-טבלה2[[#This Row],[שנת יצור]]</f>
        <v>17</v>
      </c>
      <c r="Y1483" s="39">
        <v>45505</v>
      </c>
      <c r="Z1483" s="39">
        <v>45869</v>
      </c>
      <c r="AA1483" t="s">
        <v>184</v>
      </c>
      <c r="AB1483" t="s">
        <v>141</v>
      </c>
      <c r="AC1483" s="1">
        <f>LEN(טבלה2[[#This Row],[מספר רכב]])</f>
        <v>7</v>
      </c>
      <c r="AD1483" s="1" t="str">
        <f>RIGHT(טבלה2[[#This Row],[מספר רכב]],טבלה2[[#This Row],[ספרות בצדדים]])</f>
        <v>63</v>
      </c>
      <c r="AE1483" s="1" t="str">
        <f>MID(טבלה2[[#This Row],[מספר רכב]],טבלה2[[#This Row],[ספרות בצדדים]]+1,טבלה2[[#This Row],[ספרות באמצע]])</f>
        <v>954</v>
      </c>
      <c r="AF1483" s="1" t="str">
        <f>MID(טבלה2[[#This Row],[מספר רכב]],1,טבלה2[[#This Row],[ספרות בצדדים]])</f>
        <v>72</v>
      </c>
      <c r="AG1483" s="1" t="str">
        <f>CONCATENATE(טבלה2[[#This Row],[חלק שמאלי]],"-",טבלה2[[#This Row],[אמצע]],"-",טבלה2[[#This Row],[חלק ימני]])</f>
        <v>72-954-63</v>
      </c>
      <c r="AH1483">
        <f>IF(טבלה2[[#This Row],[מספר ספרות]]=7,3,2)</f>
        <v>3</v>
      </c>
      <c r="AI1483">
        <f>IF(טבלה2[[#This Row],[מספר ספרות]]=7,2,3)</f>
        <v>2</v>
      </c>
    </row>
    <row r="1484" spans="17:35" x14ac:dyDescent="0.25">
      <c r="Q1484">
        <v>4469035</v>
      </c>
      <c r="R1484">
        <v>413</v>
      </c>
      <c r="S1484" t="s">
        <v>123</v>
      </c>
      <c r="T1484" t="s">
        <v>138</v>
      </c>
      <c r="U1484" t="s">
        <v>125</v>
      </c>
      <c r="W1484">
        <v>2002</v>
      </c>
      <c r="X1484" s="1">
        <f>2025-טבלה2[[#This Row],[שנת יצור]]</f>
        <v>23</v>
      </c>
      <c r="Y1484" s="39">
        <v>45489</v>
      </c>
      <c r="Z1484" s="39">
        <v>45626</v>
      </c>
      <c r="AA1484" t="s">
        <v>116</v>
      </c>
      <c r="AB1484" t="s">
        <v>127</v>
      </c>
      <c r="AC1484" s="1">
        <f>LEN(טבלה2[[#This Row],[מספר רכב]])</f>
        <v>7</v>
      </c>
      <c r="AD1484" s="1" t="str">
        <f>RIGHT(טבלה2[[#This Row],[מספר רכב]],טבלה2[[#This Row],[ספרות בצדדים]])</f>
        <v>35</v>
      </c>
      <c r="AE1484" s="1" t="str">
        <f>MID(טבלה2[[#This Row],[מספר רכב]],טבלה2[[#This Row],[ספרות בצדדים]]+1,טבלה2[[#This Row],[ספרות באמצע]])</f>
        <v>690</v>
      </c>
      <c r="AF1484" s="1" t="str">
        <f>MID(טבלה2[[#This Row],[מספר רכב]],1,טבלה2[[#This Row],[ספרות בצדדים]])</f>
        <v>44</v>
      </c>
      <c r="AG1484" s="1" t="str">
        <f>CONCATENATE(טבלה2[[#This Row],[חלק שמאלי]],"-",טבלה2[[#This Row],[אמצע]],"-",טבלה2[[#This Row],[חלק ימני]])</f>
        <v>44-690-35</v>
      </c>
      <c r="AH1484">
        <f>IF(טבלה2[[#This Row],[מספר ספרות]]=7,3,2)</f>
        <v>3</v>
      </c>
      <c r="AI1484">
        <f>IF(טבלה2[[#This Row],[מספר ספרות]]=7,2,3)</f>
        <v>2</v>
      </c>
    </row>
    <row r="1485" spans="17:35" x14ac:dyDescent="0.25">
      <c r="Q1485">
        <v>6070610</v>
      </c>
      <c r="R1485">
        <v>413</v>
      </c>
      <c r="S1485" t="s">
        <v>123</v>
      </c>
      <c r="T1485" t="s">
        <v>138</v>
      </c>
      <c r="U1485" t="s">
        <v>125</v>
      </c>
      <c r="W1485">
        <v>2001</v>
      </c>
      <c r="X1485" s="1">
        <f>2025-טבלה2[[#This Row],[שנת יצור]]</f>
        <v>24</v>
      </c>
      <c r="Y1485" s="39">
        <v>45671</v>
      </c>
      <c r="Z1485" s="39">
        <v>45812</v>
      </c>
      <c r="AA1485" t="s">
        <v>116</v>
      </c>
      <c r="AB1485" t="s">
        <v>127</v>
      </c>
      <c r="AC1485" s="1">
        <f>LEN(טבלה2[[#This Row],[מספר רכב]])</f>
        <v>7</v>
      </c>
      <c r="AD1485" s="1" t="str">
        <f>RIGHT(טבלה2[[#This Row],[מספר רכב]],טבלה2[[#This Row],[ספרות בצדדים]])</f>
        <v>10</v>
      </c>
      <c r="AE1485" s="1" t="str">
        <f>MID(טבלה2[[#This Row],[מספר רכב]],טבלה2[[#This Row],[ספרות בצדדים]]+1,טבלה2[[#This Row],[ספרות באמצע]])</f>
        <v>706</v>
      </c>
      <c r="AF1485" s="1" t="str">
        <f>MID(טבלה2[[#This Row],[מספר רכב]],1,טבלה2[[#This Row],[ספרות בצדדים]])</f>
        <v>60</v>
      </c>
      <c r="AG1485" s="1" t="str">
        <f>CONCATENATE(טבלה2[[#This Row],[חלק שמאלי]],"-",טבלה2[[#This Row],[אמצע]],"-",טבלה2[[#This Row],[חלק ימני]])</f>
        <v>60-706-10</v>
      </c>
      <c r="AH1485">
        <f>IF(טבלה2[[#This Row],[מספר ספרות]]=7,3,2)</f>
        <v>3</v>
      </c>
      <c r="AI1485">
        <f>IF(טבלה2[[#This Row],[מספר ספרות]]=7,2,3)</f>
        <v>2</v>
      </c>
    </row>
    <row r="1486" spans="17:35" x14ac:dyDescent="0.25">
      <c r="Q1486">
        <v>77556401</v>
      </c>
      <c r="R1486">
        <v>481</v>
      </c>
      <c r="S1486" t="s">
        <v>165</v>
      </c>
      <c r="T1486" t="s">
        <v>429</v>
      </c>
      <c r="U1486" t="s">
        <v>278</v>
      </c>
      <c r="V1486">
        <v>3</v>
      </c>
      <c r="W1486">
        <v>2019</v>
      </c>
      <c r="X1486" s="1">
        <f>2025-טבלה2[[#This Row],[שנת יצור]]</f>
        <v>6</v>
      </c>
      <c r="Y1486" s="39">
        <v>45758</v>
      </c>
      <c r="Z1486" s="39">
        <v>46164</v>
      </c>
      <c r="AA1486" t="s">
        <v>248</v>
      </c>
      <c r="AB1486" t="s">
        <v>431</v>
      </c>
      <c r="AC1486" s="1">
        <f>LEN(טבלה2[[#This Row],[מספר רכב]])</f>
        <v>8</v>
      </c>
      <c r="AD1486" s="1" t="str">
        <f>RIGHT(טבלה2[[#This Row],[מספר רכב]],טבלה2[[#This Row],[ספרות בצדדים]])</f>
        <v>401</v>
      </c>
      <c r="AE1486" s="1" t="str">
        <f>MID(טבלה2[[#This Row],[מספר רכב]],טבלה2[[#This Row],[ספרות בצדדים]]+1,טבלה2[[#This Row],[ספרות באמצע]])</f>
        <v>56</v>
      </c>
      <c r="AF1486" s="1" t="str">
        <f>MID(טבלה2[[#This Row],[מספר רכב]],1,טבלה2[[#This Row],[ספרות בצדדים]])</f>
        <v>775</v>
      </c>
      <c r="AG1486" s="1" t="str">
        <f>CONCATENATE(טבלה2[[#This Row],[חלק שמאלי]],"-",טבלה2[[#This Row],[אמצע]],"-",טבלה2[[#This Row],[חלק ימני]])</f>
        <v>775-56-401</v>
      </c>
      <c r="AH1486">
        <f>IF(טבלה2[[#This Row],[מספר ספרות]]=7,3,2)</f>
        <v>2</v>
      </c>
      <c r="AI1486">
        <f>IF(טבלה2[[#This Row],[מספר ספרות]]=7,2,3)</f>
        <v>3</v>
      </c>
    </row>
    <row r="1487" spans="17:35" x14ac:dyDescent="0.25">
      <c r="Q1487">
        <v>3940414</v>
      </c>
      <c r="R1487">
        <v>413</v>
      </c>
      <c r="S1487" t="s">
        <v>123</v>
      </c>
      <c r="T1487" t="s">
        <v>124</v>
      </c>
      <c r="U1487" t="s">
        <v>125</v>
      </c>
      <c r="W1487">
        <v>2006</v>
      </c>
      <c r="X1487" s="1">
        <f>2025-טבלה2[[#This Row],[שנת יצור]]</f>
        <v>19</v>
      </c>
      <c r="Y1487" s="39">
        <v>45491</v>
      </c>
      <c r="Z1487" s="39">
        <v>45858</v>
      </c>
      <c r="AA1487" t="s">
        <v>119</v>
      </c>
      <c r="AB1487" t="s">
        <v>127</v>
      </c>
      <c r="AC1487" s="1">
        <f>LEN(טבלה2[[#This Row],[מספר רכב]])</f>
        <v>7</v>
      </c>
      <c r="AD1487" s="1" t="str">
        <f>RIGHT(טבלה2[[#This Row],[מספר רכב]],טבלה2[[#This Row],[ספרות בצדדים]])</f>
        <v>14</v>
      </c>
      <c r="AE1487" s="1" t="str">
        <f>MID(טבלה2[[#This Row],[מספר רכב]],טבלה2[[#This Row],[ספרות בצדדים]]+1,טבלה2[[#This Row],[ספרות באמצע]])</f>
        <v>404</v>
      </c>
      <c r="AF1487" s="1" t="str">
        <f>MID(טבלה2[[#This Row],[מספר רכב]],1,טבלה2[[#This Row],[ספרות בצדדים]])</f>
        <v>39</v>
      </c>
      <c r="AG1487" s="1" t="str">
        <f>CONCATENATE(טבלה2[[#This Row],[חלק שמאלי]],"-",טבלה2[[#This Row],[אמצע]],"-",טבלה2[[#This Row],[חלק ימני]])</f>
        <v>39-404-14</v>
      </c>
      <c r="AH1487">
        <f>IF(טבלה2[[#This Row],[מספר ספרות]]=7,3,2)</f>
        <v>3</v>
      </c>
      <c r="AI1487">
        <f>IF(טבלה2[[#This Row],[מספר ספרות]]=7,2,3)</f>
        <v>2</v>
      </c>
    </row>
    <row r="1488" spans="17:35" x14ac:dyDescent="0.25">
      <c r="Q1488">
        <v>7531363</v>
      </c>
      <c r="R1488">
        <v>672</v>
      </c>
      <c r="S1488" t="s">
        <v>255</v>
      </c>
      <c r="T1488" t="s">
        <v>256</v>
      </c>
      <c r="U1488" t="s">
        <v>276</v>
      </c>
      <c r="V1488">
        <v>14</v>
      </c>
      <c r="W1488">
        <v>2008</v>
      </c>
      <c r="X1488" s="1">
        <f>2025-טבלה2[[#This Row],[שנת יצור]]</f>
        <v>17</v>
      </c>
      <c r="Y1488" s="39">
        <v>45803</v>
      </c>
      <c r="Z1488" s="39">
        <v>46197</v>
      </c>
      <c r="AA1488" t="s">
        <v>367</v>
      </c>
      <c r="AB1488" t="s">
        <v>257</v>
      </c>
      <c r="AC1488" s="1">
        <f>LEN(טבלה2[[#This Row],[מספר רכב]])</f>
        <v>7</v>
      </c>
      <c r="AD1488" s="1" t="str">
        <f>RIGHT(טבלה2[[#This Row],[מספר רכב]],טבלה2[[#This Row],[ספרות בצדדים]])</f>
        <v>63</v>
      </c>
      <c r="AE1488" s="1" t="str">
        <f>MID(טבלה2[[#This Row],[מספר רכב]],טבלה2[[#This Row],[ספרות בצדדים]]+1,טבלה2[[#This Row],[ספרות באמצע]])</f>
        <v>313</v>
      </c>
      <c r="AF1488" s="1" t="str">
        <f>MID(טבלה2[[#This Row],[מספר רכב]],1,טבלה2[[#This Row],[ספרות בצדדים]])</f>
        <v>75</v>
      </c>
      <c r="AG1488" s="1" t="str">
        <f>CONCATENATE(טבלה2[[#This Row],[חלק שמאלי]],"-",טבלה2[[#This Row],[אמצע]],"-",טבלה2[[#This Row],[חלק ימני]])</f>
        <v>75-313-63</v>
      </c>
      <c r="AH1488">
        <f>IF(טבלה2[[#This Row],[מספר ספרות]]=7,3,2)</f>
        <v>3</v>
      </c>
      <c r="AI1488">
        <f>IF(טבלה2[[#This Row],[מספר ספרות]]=7,2,3)</f>
        <v>2</v>
      </c>
    </row>
    <row r="1489" spans="17:35" x14ac:dyDescent="0.25">
      <c r="Q1489">
        <v>1087256</v>
      </c>
      <c r="R1489">
        <v>839</v>
      </c>
      <c r="S1489" t="s">
        <v>244</v>
      </c>
      <c r="T1489" t="s">
        <v>280</v>
      </c>
      <c r="U1489" t="s">
        <v>158</v>
      </c>
      <c r="W1489">
        <v>2004</v>
      </c>
      <c r="X1489" s="1">
        <f>2025-טבלה2[[#This Row],[שנת יצור]]</f>
        <v>21</v>
      </c>
      <c r="Y1489" s="39">
        <v>45203</v>
      </c>
      <c r="Z1489" s="39">
        <v>45506</v>
      </c>
      <c r="AA1489" t="s">
        <v>190</v>
      </c>
      <c r="AB1489" t="s">
        <v>127</v>
      </c>
      <c r="AC1489" s="1">
        <f>LEN(טבלה2[[#This Row],[מספר רכב]])</f>
        <v>7</v>
      </c>
      <c r="AD1489" s="1" t="str">
        <f>RIGHT(טבלה2[[#This Row],[מספר רכב]],טבלה2[[#This Row],[ספרות בצדדים]])</f>
        <v>56</v>
      </c>
      <c r="AE1489" s="1" t="str">
        <f>MID(טבלה2[[#This Row],[מספר רכב]],טבלה2[[#This Row],[ספרות בצדדים]]+1,טבלה2[[#This Row],[ספרות באמצע]])</f>
        <v>872</v>
      </c>
      <c r="AF1489" s="1" t="str">
        <f>MID(טבלה2[[#This Row],[מספר רכב]],1,טבלה2[[#This Row],[ספרות בצדדים]])</f>
        <v>10</v>
      </c>
      <c r="AG1489" s="1" t="str">
        <f>CONCATENATE(טבלה2[[#This Row],[חלק שמאלי]],"-",טבלה2[[#This Row],[אמצע]],"-",טבלה2[[#This Row],[חלק ימני]])</f>
        <v>10-872-56</v>
      </c>
      <c r="AH1489">
        <f>IF(טבלה2[[#This Row],[מספר ספרות]]=7,3,2)</f>
        <v>3</v>
      </c>
      <c r="AI1489">
        <f>IF(טבלה2[[#This Row],[מספר ספרות]]=7,2,3)</f>
        <v>2</v>
      </c>
    </row>
    <row r="1490" spans="17:35" x14ac:dyDescent="0.25">
      <c r="Q1490">
        <v>3748914</v>
      </c>
      <c r="R1490">
        <v>413</v>
      </c>
      <c r="S1490" t="s">
        <v>123</v>
      </c>
      <c r="T1490" t="s">
        <v>124</v>
      </c>
      <c r="U1490" t="s">
        <v>125</v>
      </c>
      <c r="W1490">
        <v>2006</v>
      </c>
      <c r="X1490" s="1">
        <f>2025-טבלה2[[#This Row],[שנת יצור]]</f>
        <v>19</v>
      </c>
      <c r="Y1490" s="39">
        <v>45092</v>
      </c>
      <c r="Z1490" s="39">
        <v>45461</v>
      </c>
      <c r="AA1490" t="s">
        <v>133</v>
      </c>
      <c r="AB1490" t="s">
        <v>127</v>
      </c>
      <c r="AC1490" s="1">
        <f>LEN(טבלה2[[#This Row],[מספר רכב]])</f>
        <v>7</v>
      </c>
      <c r="AD1490" s="1" t="str">
        <f>RIGHT(טבלה2[[#This Row],[מספר רכב]],טבלה2[[#This Row],[ספרות בצדדים]])</f>
        <v>14</v>
      </c>
      <c r="AE1490" s="1" t="str">
        <f>MID(טבלה2[[#This Row],[מספר רכב]],טבלה2[[#This Row],[ספרות בצדדים]]+1,טבלה2[[#This Row],[ספרות באמצע]])</f>
        <v>489</v>
      </c>
      <c r="AF1490" s="1" t="str">
        <f>MID(טבלה2[[#This Row],[מספר רכב]],1,טבלה2[[#This Row],[ספרות בצדדים]])</f>
        <v>37</v>
      </c>
      <c r="AG1490" s="1" t="str">
        <f>CONCATENATE(טבלה2[[#This Row],[חלק שמאלי]],"-",טבלה2[[#This Row],[אמצע]],"-",טבלה2[[#This Row],[חלק ימני]])</f>
        <v>37-489-14</v>
      </c>
      <c r="AH1490">
        <f>IF(טבלה2[[#This Row],[מספר ספרות]]=7,3,2)</f>
        <v>3</v>
      </c>
      <c r="AI1490">
        <f>IF(טבלה2[[#This Row],[מספר ספרות]]=7,2,3)</f>
        <v>2</v>
      </c>
    </row>
    <row r="1491" spans="17:35" x14ac:dyDescent="0.25">
      <c r="Q1491">
        <v>5285966</v>
      </c>
      <c r="R1491">
        <v>590</v>
      </c>
      <c r="S1491" t="s">
        <v>235</v>
      </c>
      <c r="T1491" t="s">
        <v>927</v>
      </c>
      <c r="U1491" t="s">
        <v>539</v>
      </c>
      <c r="V1491">
        <v>15</v>
      </c>
      <c r="W1491">
        <v>2009</v>
      </c>
      <c r="X1491" s="1">
        <f>2025-טבלה2[[#This Row],[שנת יצור]]</f>
        <v>16</v>
      </c>
      <c r="Y1491" s="39">
        <v>45482</v>
      </c>
      <c r="Z1491" s="39">
        <v>45829</v>
      </c>
      <c r="AA1491" t="s">
        <v>390</v>
      </c>
      <c r="AB1491" t="s">
        <v>238</v>
      </c>
      <c r="AC1491" s="1">
        <f>LEN(טבלה2[[#This Row],[מספר רכב]])</f>
        <v>7</v>
      </c>
      <c r="AD1491" s="1" t="str">
        <f>RIGHT(טבלה2[[#This Row],[מספר רכב]],טבלה2[[#This Row],[ספרות בצדדים]])</f>
        <v>66</v>
      </c>
      <c r="AE1491" s="1" t="str">
        <f>MID(טבלה2[[#This Row],[מספר רכב]],טבלה2[[#This Row],[ספרות בצדדים]]+1,טבלה2[[#This Row],[ספרות באמצע]])</f>
        <v>859</v>
      </c>
      <c r="AF1491" s="1" t="str">
        <f>MID(טבלה2[[#This Row],[מספר רכב]],1,טבלה2[[#This Row],[ספרות בצדדים]])</f>
        <v>52</v>
      </c>
      <c r="AG1491" s="1" t="str">
        <f>CONCATENATE(טבלה2[[#This Row],[חלק שמאלי]],"-",טבלה2[[#This Row],[אמצע]],"-",טבלה2[[#This Row],[חלק ימני]])</f>
        <v>52-859-66</v>
      </c>
      <c r="AH1491">
        <f>IF(טבלה2[[#This Row],[מספר ספרות]]=7,3,2)</f>
        <v>3</v>
      </c>
      <c r="AI1491">
        <f>IF(טבלה2[[#This Row],[מספר ספרות]]=7,2,3)</f>
        <v>2</v>
      </c>
    </row>
    <row r="1492" spans="17:35" x14ac:dyDescent="0.25">
      <c r="Q1492">
        <v>8066259</v>
      </c>
      <c r="R1492">
        <v>19</v>
      </c>
      <c r="S1492" t="s">
        <v>339</v>
      </c>
      <c r="T1492" t="s">
        <v>610</v>
      </c>
      <c r="W1492">
        <v>2006</v>
      </c>
      <c r="X1492" s="1">
        <f>2025-טבלה2[[#This Row],[שנת יצור]]</f>
        <v>19</v>
      </c>
      <c r="Y1492" s="39">
        <v>45535</v>
      </c>
      <c r="Z1492" s="39">
        <v>45900</v>
      </c>
      <c r="AA1492" t="s">
        <v>928</v>
      </c>
      <c r="AB1492" t="s">
        <v>446</v>
      </c>
      <c r="AC1492" s="1">
        <f>LEN(טבלה2[[#This Row],[מספר רכב]])</f>
        <v>7</v>
      </c>
      <c r="AD1492" s="1" t="str">
        <f>RIGHT(טבלה2[[#This Row],[מספר רכב]],טבלה2[[#This Row],[ספרות בצדדים]])</f>
        <v>59</v>
      </c>
      <c r="AE1492" s="1" t="str">
        <f>MID(טבלה2[[#This Row],[מספר רכב]],טבלה2[[#This Row],[ספרות בצדדים]]+1,טבלה2[[#This Row],[ספרות באמצע]])</f>
        <v>662</v>
      </c>
      <c r="AF1492" s="1" t="str">
        <f>MID(טבלה2[[#This Row],[מספר רכב]],1,טבלה2[[#This Row],[ספרות בצדדים]])</f>
        <v>80</v>
      </c>
      <c r="AG1492" s="1" t="str">
        <f>CONCATENATE(טבלה2[[#This Row],[חלק שמאלי]],"-",טבלה2[[#This Row],[אמצע]],"-",טבלה2[[#This Row],[חלק ימני]])</f>
        <v>80-662-59</v>
      </c>
      <c r="AH1492">
        <f>IF(טבלה2[[#This Row],[מספר ספרות]]=7,3,2)</f>
        <v>3</v>
      </c>
      <c r="AI1492">
        <f>IF(טבלה2[[#This Row],[מספר ספרות]]=7,2,3)</f>
        <v>2</v>
      </c>
    </row>
    <row r="1493" spans="17:35" x14ac:dyDescent="0.25">
      <c r="Q1493">
        <v>3852914</v>
      </c>
      <c r="R1493">
        <v>413</v>
      </c>
      <c r="S1493" t="s">
        <v>123</v>
      </c>
      <c r="T1493" t="s">
        <v>179</v>
      </c>
      <c r="U1493" t="s">
        <v>158</v>
      </c>
      <c r="W1493">
        <v>2006</v>
      </c>
      <c r="X1493" s="1">
        <f>2025-טבלה2[[#This Row],[שנת יצור]]</f>
        <v>19</v>
      </c>
      <c r="Y1493" s="39">
        <v>45309</v>
      </c>
      <c r="Z1493" s="39">
        <v>45478</v>
      </c>
      <c r="AA1493" t="s">
        <v>126</v>
      </c>
      <c r="AB1493" t="s">
        <v>127</v>
      </c>
      <c r="AC1493" s="1">
        <f>LEN(טבלה2[[#This Row],[מספר רכב]])</f>
        <v>7</v>
      </c>
      <c r="AD1493" s="1" t="str">
        <f>RIGHT(טבלה2[[#This Row],[מספר רכב]],טבלה2[[#This Row],[ספרות בצדדים]])</f>
        <v>14</v>
      </c>
      <c r="AE1493" s="1" t="str">
        <f>MID(טבלה2[[#This Row],[מספר רכב]],טבלה2[[#This Row],[ספרות בצדדים]]+1,טבלה2[[#This Row],[ספרות באמצע]])</f>
        <v>529</v>
      </c>
      <c r="AF1493" s="1" t="str">
        <f>MID(טבלה2[[#This Row],[מספר רכב]],1,טבלה2[[#This Row],[ספרות בצדדים]])</f>
        <v>38</v>
      </c>
      <c r="AG1493" s="1" t="str">
        <f>CONCATENATE(טבלה2[[#This Row],[חלק שמאלי]],"-",טבלה2[[#This Row],[אמצע]],"-",טבלה2[[#This Row],[חלק ימני]])</f>
        <v>38-529-14</v>
      </c>
      <c r="AH1493">
        <f>IF(טבלה2[[#This Row],[מספר ספרות]]=7,3,2)</f>
        <v>3</v>
      </c>
      <c r="AI1493">
        <f>IF(טבלה2[[#This Row],[מספר ספרות]]=7,2,3)</f>
        <v>2</v>
      </c>
    </row>
    <row r="1494" spans="17:35" x14ac:dyDescent="0.25">
      <c r="Q1494">
        <v>6388214</v>
      </c>
      <c r="R1494">
        <v>588</v>
      </c>
      <c r="S1494" t="s">
        <v>111</v>
      </c>
      <c r="T1494" t="s">
        <v>112</v>
      </c>
      <c r="U1494" t="s">
        <v>121</v>
      </c>
      <c r="W1494">
        <v>2006</v>
      </c>
      <c r="X1494" s="1">
        <f>2025-טבלה2[[#This Row],[שנת יצור]]</f>
        <v>19</v>
      </c>
      <c r="Y1494" s="39">
        <v>45534</v>
      </c>
      <c r="Z1494" s="39">
        <v>45911</v>
      </c>
      <c r="AA1494" t="s">
        <v>116</v>
      </c>
      <c r="AB1494" t="s">
        <v>115</v>
      </c>
      <c r="AC1494" s="1">
        <f>LEN(טבלה2[[#This Row],[מספר רכב]])</f>
        <v>7</v>
      </c>
      <c r="AD1494" s="1" t="str">
        <f>RIGHT(טבלה2[[#This Row],[מספר רכב]],טבלה2[[#This Row],[ספרות בצדדים]])</f>
        <v>14</v>
      </c>
      <c r="AE1494" s="1" t="str">
        <f>MID(טבלה2[[#This Row],[מספר רכב]],טבלה2[[#This Row],[ספרות בצדדים]]+1,טבלה2[[#This Row],[ספרות באמצע]])</f>
        <v>882</v>
      </c>
      <c r="AF1494" s="1" t="str">
        <f>MID(טבלה2[[#This Row],[מספר רכב]],1,טבלה2[[#This Row],[ספרות בצדדים]])</f>
        <v>63</v>
      </c>
      <c r="AG1494" s="1" t="str">
        <f>CONCATENATE(טבלה2[[#This Row],[חלק שמאלי]],"-",טבלה2[[#This Row],[אמצע]],"-",טבלה2[[#This Row],[חלק ימני]])</f>
        <v>63-882-14</v>
      </c>
      <c r="AH1494">
        <f>IF(טבלה2[[#This Row],[מספר ספרות]]=7,3,2)</f>
        <v>3</v>
      </c>
      <c r="AI1494">
        <f>IF(טבלה2[[#This Row],[מספר ספרות]]=7,2,3)</f>
        <v>2</v>
      </c>
    </row>
    <row r="1495" spans="17:35" x14ac:dyDescent="0.25">
      <c r="Q1495">
        <v>4996661</v>
      </c>
      <c r="R1495">
        <v>588</v>
      </c>
      <c r="S1495" t="s">
        <v>111</v>
      </c>
      <c r="T1495" t="s">
        <v>112</v>
      </c>
      <c r="U1495" t="s">
        <v>113</v>
      </c>
      <c r="W1495">
        <v>2007</v>
      </c>
      <c r="X1495" s="1">
        <f>2025-טבלה2[[#This Row],[שנת יצור]]</f>
        <v>18</v>
      </c>
      <c r="Y1495" s="39">
        <v>45754</v>
      </c>
      <c r="Z1495" s="39">
        <v>45926</v>
      </c>
      <c r="AA1495" t="s">
        <v>122</v>
      </c>
      <c r="AB1495" t="s">
        <v>117</v>
      </c>
      <c r="AC1495" s="1">
        <f>LEN(טבלה2[[#This Row],[מספר רכב]])</f>
        <v>7</v>
      </c>
      <c r="AD1495" s="1" t="str">
        <f>RIGHT(טבלה2[[#This Row],[מספר רכב]],טבלה2[[#This Row],[ספרות בצדדים]])</f>
        <v>61</v>
      </c>
      <c r="AE1495" s="1" t="str">
        <f>MID(טבלה2[[#This Row],[מספר רכב]],טבלה2[[#This Row],[ספרות בצדדים]]+1,טבלה2[[#This Row],[ספרות באמצע]])</f>
        <v>966</v>
      </c>
      <c r="AF1495" s="1" t="str">
        <f>MID(טבלה2[[#This Row],[מספר רכב]],1,טבלה2[[#This Row],[ספרות בצדדים]])</f>
        <v>49</v>
      </c>
      <c r="AG1495" s="1" t="str">
        <f>CONCATENATE(טבלה2[[#This Row],[חלק שמאלי]],"-",טבלה2[[#This Row],[אמצע]],"-",טבלה2[[#This Row],[חלק ימני]])</f>
        <v>49-966-61</v>
      </c>
      <c r="AH1495">
        <f>IF(טבלה2[[#This Row],[מספר ספרות]]=7,3,2)</f>
        <v>3</v>
      </c>
      <c r="AI1495">
        <f>IF(טבלה2[[#This Row],[מספר ספרות]]=7,2,3)</f>
        <v>2</v>
      </c>
    </row>
    <row r="1496" spans="17:35" x14ac:dyDescent="0.25">
      <c r="Q1496">
        <v>7475963</v>
      </c>
      <c r="R1496">
        <v>413</v>
      </c>
      <c r="S1496" t="s">
        <v>123</v>
      </c>
      <c r="T1496" t="s">
        <v>159</v>
      </c>
      <c r="U1496" t="s">
        <v>158</v>
      </c>
      <c r="V1496">
        <v>15</v>
      </c>
      <c r="W1496">
        <v>2008</v>
      </c>
      <c r="X1496" s="1">
        <f>2025-טבלה2[[#This Row],[שנת יצור]]</f>
        <v>17</v>
      </c>
      <c r="Y1496" s="39">
        <v>45602</v>
      </c>
      <c r="Z1496" s="39">
        <v>45832</v>
      </c>
      <c r="AA1496" t="s">
        <v>133</v>
      </c>
      <c r="AB1496" t="s">
        <v>127</v>
      </c>
      <c r="AC1496" s="1">
        <f>LEN(טבלה2[[#This Row],[מספר רכב]])</f>
        <v>7</v>
      </c>
      <c r="AD1496" s="1" t="str">
        <f>RIGHT(טבלה2[[#This Row],[מספר רכב]],טבלה2[[#This Row],[ספרות בצדדים]])</f>
        <v>63</v>
      </c>
      <c r="AE1496" s="1" t="str">
        <f>MID(טבלה2[[#This Row],[מספר רכב]],טבלה2[[#This Row],[ספרות בצדדים]]+1,טבלה2[[#This Row],[ספרות באמצע]])</f>
        <v>759</v>
      </c>
      <c r="AF1496" s="1" t="str">
        <f>MID(טבלה2[[#This Row],[מספר רכב]],1,טבלה2[[#This Row],[ספרות בצדדים]])</f>
        <v>74</v>
      </c>
      <c r="AG1496" s="1" t="str">
        <f>CONCATENATE(טבלה2[[#This Row],[חלק שמאלי]],"-",טבלה2[[#This Row],[אמצע]],"-",טבלה2[[#This Row],[חלק ימני]])</f>
        <v>74-759-63</v>
      </c>
      <c r="AH1496">
        <f>IF(טבלה2[[#This Row],[מספר ספרות]]=7,3,2)</f>
        <v>3</v>
      </c>
      <c r="AI1496">
        <f>IF(טבלה2[[#This Row],[מספר ספרות]]=7,2,3)</f>
        <v>2</v>
      </c>
    </row>
    <row r="1497" spans="17:35" x14ac:dyDescent="0.25">
      <c r="Q1497">
        <v>6447658</v>
      </c>
      <c r="R1497">
        <v>588</v>
      </c>
      <c r="S1497" t="s">
        <v>111</v>
      </c>
      <c r="T1497" t="s">
        <v>112</v>
      </c>
      <c r="U1497" t="s">
        <v>113</v>
      </c>
      <c r="W1497">
        <v>2005</v>
      </c>
      <c r="X1497" s="1">
        <f>2025-טבלה2[[#This Row],[שנת יצור]]</f>
        <v>20</v>
      </c>
      <c r="Y1497" s="39">
        <v>45575</v>
      </c>
      <c r="Z1497" s="39">
        <v>45927</v>
      </c>
      <c r="AA1497" t="s">
        <v>114</v>
      </c>
      <c r="AB1497" t="s">
        <v>115</v>
      </c>
      <c r="AC1497" s="1">
        <f>LEN(טבלה2[[#This Row],[מספר רכב]])</f>
        <v>7</v>
      </c>
      <c r="AD1497" s="1" t="str">
        <f>RIGHT(טבלה2[[#This Row],[מספר רכב]],טבלה2[[#This Row],[ספרות בצדדים]])</f>
        <v>58</v>
      </c>
      <c r="AE1497" s="1" t="str">
        <f>MID(טבלה2[[#This Row],[מספר רכב]],טבלה2[[#This Row],[ספרות בצדדים]]+1,טבלה2[[#This Row],[ספרות באמצע]])</f>
        <v>476</v>
      </c>
      <c r="AF1497" s="1" t="str">
        <f>MID(טבלה2[[#This Row],[מספר רכב]],1,טבלה2[[#This Row],[ספרות בצדדים]])</f>
        <v>64</v>
      </c>
      <c r="AG1497" s="1" t="str">
        <f>CONCATENATE(טבלה2[[#This Row],[חלק שמאלי]],"-",טבלה2[[#This Row],[אמצע]],"-",טבלה2[[#This Row],[חלק ימני]])</f>
        <v>64-476-58</v>
      </c>
      <c r="AH1497">
        <f>IF(טבלה2[[#This Row],[מספר ספרות]]=7,3,2)</f>
        <v>3</v>
      </c>
      <c r="AI1497">
        <f>IF(טבלה2[[#This Row],[מספר ספרות]]=7,2,3)</f>
        <v>2</v>
      </c>
    </row>
    <row r="1498" spans="17:35" x14ac:dyDescent="0.25">
      <c r="Q1498">
        <v>9633159</v>
      </c>
      <c r="R1498">
        <v>155</v>
      </c>
      <c r="S1498" t="s">
        <v>149</v>
      </c>
      <c r="T1498" t="s">
        <v>150</v>
      </c>
      <c r="U1498" t="s">
        <v>201</v>
      </c>
      <c r="W1498">
        <v>2006</v>
      </c>
      <c r="X1498" s="1">
        <f>2025-טבלה2[[#This Row],[שנת יצור]]</f>
        <v>19</v>
      </c>
      <c r="Y1498" s="39">
        <v>45524</v>
      </c>
      <c r="Z1498" s="39">
        <v>45878</v>
      </c>
      <c r="AA1498" t="s">
        <v>118</v>
      </c>
      <c r="AB1498" t="s">
        <v>152</v>
      </c>
      <c r="AC1498" s="1">
        <f>LEN(טבלה2[[#This Row],[מספר רכב]])</f>
        <v>7</v>
      </c>
      <c r="AD1498" s="1" t="str">
        <f>RIGHT(טבלה2[[#This Row],[מספר רכב]],טבלה2[[#This Row],[ספרות בצדדים]])</f>
        <v>59</v>
      </c>
      <c r="AE1498" s="1" t="str">
        <f>MID(טבלה2[[#This Row],[מספר רכב]],טבלה2[[#This Row],[ספרות בצדדים]]+1,טבלה2[[#This Row],[ספרות באמצע]])</f>
        <v>331</v>
      </c>
      <c r="AF1498" s="1" t="str">
        <f>MID(טבלה2[[#This Row],[מספר רכב]],1,טבלה2[[#This Row],[ספרות בצדדים]])</f>
        <v>96</v>
      </c>
      <c r="AG1498" s="1" t="str">
        <f>CONCATENATE(טבלה2[[#This Row],[חלק שמאלי]],"-",טבלה2[[#This Row],[אמצע]],"-",טבלה2[[#This Row],[חלק ימני]])</f>
        <v>96-331-59</v>
      </c>
      <c r="AH1498">
        <f>IF(טבלה2[[#This Row],[מספר ספרות]]=7,3,2)</f>
        <v>3</v>
      </c>
      <c r="AI1498">
        <f>IF(טבלה2[[#This Row],[מספר ספרות]]=7,2,3)</f>
        <v>2</v>
      </c>
    </row>
    <row r="1499" spans="17:35" x14ac:dyDescent="0.25">
      <c r="Q1499">
        <v>8106450</v>
      </c>
      <c r="R1499">
        <v>839</v>
      </c>
      <c r="S1499" t="s">
        <v>244</v>
      </c>
      <c r="T1499" t="s">
        <v>245</v>
      </c>
      <c r="U1499" t="s">
        <v>125</v>
      </c>
      <c r="W1499">
        <v>2003</v>
      </c>
      <c r="X1499" s="1">
        <f>2025-טבלה2[[#This Row],[שנת יצור]]</f>
        <v>22</v>
      </c>
      <c r="Y1499" s="39">
        <v>45684</v>
      </c>
      <c r="Z1499" s="39">
        <v>45824</v>
      </c>
      <c r="AA1499" t="s">
        <v>133</v>
      </c>
      <c r="AB1499" t="s">
        <v>127</v>
      </c>
      <c r="AC1499" s="1">
        <f>LEN(טבלה2[[#This Row],[מספר רכב]])</f>
        <v>7</v>
      </c>
      <c r="AD1499" s="1" t="str">
        <f>RIGHT(טבלה2[[#This Row],[מספר רכב]],טבלה2[[#This Row],[ספרות בצדדים]])</f>
        <v>50</v>
      </c>
      <c r="AE1499" s="1" t="str">
        <f>MID(טבלה2[[#This Row],[מספר רכב]],טבלה2[[#This Row],[ספרות בצדדים]]+1,טבלה2[[#This Row],[ספרות באמצע]])</f>
        <v>064</v>
      </c>
      <c r="AF1499" s="1" t="str">
        <f>MID(טבלה2[[#This Row],[מספר רכב]],1,טבלה2[[#This Row],[ספרות בצדדים]])</f>
        <v>81</v>
      </c>
      <c r="AG1499" s="1" t="str">
        <f>CONCATENATE(טבלה2[[#This Row],[חלק שמאלי]],"-",טבלה2[[#This Row],[אמצע]],"-",טבלה2[[#This Row],[חלק ימני]])</f>
        <v>81-064-50</v>
      </c>
      <c r="AH1499">
        <f>IF(טבלה2[[#This Row],[מספר ספרות]]=7,3,2)</f>
        <v>3</v>
      </c>
      <c r="AI1499">
        <f>IF(טבלה2[[#This Row],[מספר ספרות]]=7,2,3)</f>
        <v>2</v>
      </c>
    </row>
    <row r="1500" spans="17:35" x14ac:dyDescent="0.25">
      <c r="Q1500">
        <v>17041901</v>
      </c>
      <c r="R1500">
        <v>590</v>
      </c>
      <c r="S1500" t="s">
        <v>235</v>
      </c>
      <c r="T1500" t="s">
        <v>929</v>
      </c>
      <c r="U1500" t="s">
        <v>451</v>
      </c>
      <c r="V1500">
        <v>15</v>
      </c>
      <c r="W1500">
        <v>2018</v>
      </c>
      <c r="X1500" s="1">
        <f>2025-טבלה2[[#This Row],[שנת יצור]]</f>
        <v>7</v>
      </c>
      <c r="Y1500" s="39">
        <v>45781</v>
      </c>
      <c r="Z1500" s="39">
        <v>46147</v>
      </c>
      <c r="AA1500" t="s">
        <v>709</v>
      </c>
      <c r="AB1500" t="s">
        <v>457</v>
      </c>
      <c r="AC1500" s="1">
        <f>LEN(טבלה2[[#This Row],[מספר רכב]])</f>
        <v>8</v>
      </c>
      <c r="AD1500" s="1" t="str">
        <f>RIGHT(טבלה2[[#This Row],[מספר רכב]],טבלה2[[#This Row],[ספרות בצדדים]])</f>
        <v>901</v>
      </c>
      <c r="AE1500" s="1" t="str">
        <f>MID(טבלה2[[#This Row],[מספר רכב]],טבלה2[[#This Row],[ספרות בצדדים]]+1,טבלה2[[#This Row],[ספרות באמצע]])</f>
        <v>41</v>
      </c>
      <c r="AF1500" s="1" t="str">
        <f>MID(טבלה2[[#This Row],[מספר רכב]],1,טבלה2[[#This Row],[ספרות בצדדים]])</f>
        <v>170</v>
      </c>
      <c r="AG1500" s="1" t="str">
        <f>CONCATENATE(טבלה2[[#This Row],[חלק שמאלי]],"-",טבלה2[[#This Row],[אמצע]],"-",טבלה2[[#This Row],[חלק ימני]])</f>
        <v>170-41-901</v>
      </c>
      <c r="AH1500">
        <f>IF(טבלה2[[#This Row],[מספר ספרות]]=7,3,2)</f>
        <v>2</v>
      </c>
      <c r="AI1500">
        <f>IF(טבלה2[[#This Row],[מספר ספרות]]=7,2,3)</f>
        <v>3</v>
      </c>
    </row>
    <row r="1501" spans="17:35" x14ac:dyDescent="0.25">
      <c r="Q1501">
        <v>4255364</v>
      </c>
      <c r="R1501">
        <v>413</v>
      </c>
      <c r="S1501" t="s">
        <v>123</v>
      </c>
      <c r="T1501" t="s">
        <v>159</v>
      </c>
      <c r="U1501" t="s">
        <v>158</v>
      </c>
      <c r="V1501">
        <v>15</v>
      </c>
      <c r="W1501">
        <v>2008</v>
      </c>
      <c r="X1501" s="1">
        <f>2025-טבלה2[[#This Row],[שנת יצור]]</f>
        <v>17</v>
      </c>
      <c r="Y1501" s="39">
        <v>45676</v>
      </c>
      <c r="Z1501" s="39">
        <v>45910</v>
      </c>
      <c r="AA1501" t="s">
        <v>390</v>
      </c>
      <c r="AB1501" t="s">
        <v>127</v>
      </c>
      <c r="AC1501" s="1">
        <f>LEN(טבלה2[[#This Row],[מספר רכב]])</f>
        <v>7</v>
      </c>
      <c r="AD1501" s="1" t="str">
        <f>RIGHT(טבלה2[[#This Row],[מספר רכב]],טבלה2[[#This Row],[ספרות בצדדים]])</f>
        <v>64</v>
      </c>
      <c r="AE1501" s="1" t="str">
        <f>MID(טבלה2[[#This Row],[מספר רכב]],טבלה2[[#This Row],[ספרות בצדדים]]+1,טבלה2[[#This Row],[ספרות באמצע]])</f>
        <v>553</v>
      </c>
      <c r="AF1501" s="1" t="str">
        <f>MID(טבלה2[[#This Row],[מספר רכב]],1,טבלה2[[#This Row],[ספרות בצדדים]])</f>
        <v>42</v>
      </c>
      <c r="AG1501" s="1" t="str">
        <f>CONCATENATE(טבלה2[[#This Row],[חלק שמאלי]],"-",טבלה2[[#This Row],[אמצע]],"-",טבלה2[[#This Row],[חלק ימני]])</f>
        <v>42-553-64</v>
      </c>
      <c r="AH1501">
        <f>IF(טבלה2[[#This Row],[מספר ספרות]]=7,3,2)</f>
        <v>3</v>
      </c>
      <c r="AI1501">
        <f>IF(טבלה2[[#This Row],[מספר ספרות]]=7,2,3)</f>
        <v>2</v>
      </c>
    </row>
    <row r="1502" spans="17:35" x14ac:dyDescent="0.25">
      <c r="Q1502">
        <v>4305964</v>
      </c>
      <c r="R1502">
        <v>413</v>
      </c>
      <c r="S1502" t="s">
        <v>123</v>
      </c>
      <c r="T1502" t="s">
        <v>159</v>
      </c>
      <c r="U1502" t="s">
        <v>158</v>
      </c>
      <c r="V1502">
        <v>15</v>
      </c>
      <c r="W1502">
        <v>2008</v>
      </c>
      <c r="X1502" s="1">
        <f>2025-טבלה2[[#This Row],[שנת יצור]]</f>
        <v>17</v>
      </c>
      <c r="Y1502" s="39">
        <v>45629</v>
      </c>
      <c r="Z1502" s="39">
        <v>45923</v>
      </c>
      <c r="AA1502" t="s">
        <v>133</v>
      </c>
      <c r="AB1502" t="s">
        <v>127</v>
      </c>
      <c r="AC1502" s="1">
        <f>LEN(טבלה2[[#This Row],[מספר רכב]])</f>
        <v>7</v>
      </c>
      <c r="AD1502" s="1" t="str">
        <f>RIGHT(טבלה2[[#This Row],[מספר רכב]],טבלה2[[#This Row],[ספרות בצדדים]])</f>
        <v>64</v>
      </c>
      <c r="AE1502" s="1" t="str">
        <f>MID(טבלה2[[#This Row],[מספר רכב]],טבלה2[[#This Row],[ספרות בצדדים]]+1,טבלה2[[#This Row],[ספרות באמצע]])</f>
        <v>059</v>
      </c>
      <c r="AF1502" s="1" t="str">
        <f>MID(טבלה2[[#This Row],[מספר רכב]],1,טבלה2[[#This Row],[ספרות בצדדים]])</f>
        <v>43</v>
      </c>
      <c r="AG1502" s="1" t="str">
        <f>CONCATENATE(טבלה2[[#This Row],[חלק שמאלי]],"-",טבלה2[[#This Row],[אמצע]],"-",טבלה2[[#This Row],[חלק ימני]])</f>
        <v>43-059-64</v>
      </c>
      <c r="AH1502">
        <f>IF(טבלה2[[#This Row],[מספר ספרות]]=7,3,2)</f>
        <v>3</v>
      </c>
      <c r="AI1502">
        <f>IF(טבלה2[[#This Row],[מספר ספרות]]=7,2,3)</f>
        <v>2</v>
      </c>
    </row>
    <row r="1503" spans="17:35" x14ac:dyDescent="0.25">
      <c r="Q1503">
        <v>4038013</v>
      </c>
      <c r="R1503">
        <v>588</v>
      </c>
      <c r="S1503" t="s">
        <v>111</v>
      </c>
      <c r="T1503" t="s">
        <v>253</v>
      </c>
      <c r="U1503" t="s">
        <v>188</v>
      </c>
      <c r="W1503">
        <v>2006</v>
      </c>
      <c r="X1503" s="1">
        <f>2025-טבלה2[[#This Row],[שנת יצור]]</f>
        <v>19</v>
      </c>
      <c r="Y1503" s="39">
        <v>45655</v>
      </c>
      <c r="Z1503" s="39">
        <v>46030</v>
      </c>
      <c r="AA1503" t="s">
        <v>116</v>
      </c>
      <c r="AB1503" t="s">
        <v>115</v>
      </c>
      <c r="AC1503" s="1">
        <f>LEN(טבלה2[[#This Row],[מספר רכב]])</f>
        <v>7</v>
      </c>
      <c r="AD1503" s="1" t="str">
        <f>RIGHT(טבלה2[[#This Row],[מספר רכב]],טבלה2[[#This Row],[ספרות בצדדים]])</f>
        <v>13</v>
      </c>
      <c r="AE1503" s="1" t="str">
        <f>MID(טבלה2[[#This Row],[מספר רכב]],טבלה2[[#This Row],[ספרות בצדדים]]+1,טבלה2[[#This Row],[ספרות באמצע]])</f>
        <v>380</v>
      </c>
      <c r="AF1503" s="1" t="str">
        <f>MID(טבלה2[[#This Row],[מספר רכב]],1,טבלה2[[#This Row],[ספרות בצדדים]])</f>
        <v>40</v>
      </c>
      <c r="AG1503" s="1" t="str">
        <f>CONCATENATE(טבלה2[[#This Row],[חלק שמאלי]],"-",טבלה2[[#This Row],[אמצע]],"-",טבלה2[[#This Row],[חלק ימני]])</f>
        <v>40-380-13</v>
      </c>
      <c r="AH1503">
        <f>IF(טבלה2[[#This Row],[מספר ספרות]]=7,3,2)</f>
        <v>3</v>
      </c>
      <c r="AI1503">
        <f>IF(טבלה2[[#This Row],[מספר ספרות]]=7,2,3)</f>
        <v>2</v>
      </c>
    </row>
    <row r="1504" spans="17:35" x14ac:dyDescent="0.25">
      <c r="Q1504">
        <v>3905861</v>
      </c>
      <c r="R1504">
        <v>588</v>
      </c>
      <c r="S1504" t="s">
        <v>111</v>
      </c>
      <c r="T1504" t="s">
        <v>112</v>
      </c>
      <c r="U1504" t="s">
        <v>113</v>
      </c>
      <c r="W1504">
        <v>2007</v>
      </c>
      <c r="X1504" s="1">
        <f>2025-טבלה2[[#This Row],[שנת יצור]]</f>
        <v>18</v>
      </c>
      <c r="Y1504" s="39">
        <v>45683</v>
      </c>
      <c r="Z1504" s="39">
        <v>45832</v>
      </c>
      <c r="AA1504" t="s">
        <v>120</v>
      </c>
      <c r="AB1504" t="s">
        <v>117</v>
      </c>
      <c r="AC1504" s="1">
        <f>LEN(טבלה2[[#This Row],[מספר רכב]])</f>
        <v>7</v>
      </c>
      <c r="AD1504" s="1" t="str">
        <f>RIGHT(טבלה2[[#This Row],[מספר רכב]],טבלה2[[#This Row],[ספרות בצדדים]])</f>
        <v>61</v>
      </c>
      <c r="AE1504" s="1" t="str">
        <f>MID(טבלה2[[#This Row],[מספר רכב]],טבלה2[[#This Row],[ספרות בצדדים]]+1,טבלה2[[#This Row],[ספרות באמצע]])</f>
        <v>058</v>
      </c>
      <c r="AF1504" s="1" t="str">
        <f>MID(טבלה2[[#This Row],[מספר רכב]],1,טבלה2[[#This Row],[ספרות בצדדים]])</f>
        <v>39</v>
      </c>
      <c r="AG1504" s="1" t="str">
        <f>CONCATENATE(טבלה2[[#This Row],[חלק שמאלי]],"-",טבלה2[[#This Row],[אמצע]],"-",טבלה2[[#This Row],[חלק ימני]])</f>
        <v>39-058-61</v>
      </c>
      <c r="AH1504">
        <f>IF(טבלה2[[#This Row],[מספר ספרות]]=7,3,2)</f>
        <v>3</v>
      </c>
      <c r="AI1504">
        <f>IF(טבלה2[[#This Row],[מספר ספרות]]=7,2,3)</f>
        <v>2</v>
      </c>
    </row>
    <row r="1505" spans="17:35" x14ac:dyDescent="0.25">
      <c r="Q1505">
        <v>2794161</v>
      </c>
      <c r="R1505">
        <v>413</v>
      </c>
      <c r="S1505" t="s">
        <v>123</v>
      </c>
      <c r="T1505" t="s">
        <v>179</v>
      </c>
      <c r="U1505" t="s">
        <v>158</v>
      </c>
      <c r="W1505">
        <v>2007</v>
      </c>
      <c r="X1505" s="1">
        <f>2025-טבלה2[[#This Row],[שנת יצור]]</f>
        <v>18</v>
      </c>
      <c r="Y1505" s="39">
        <v>45496</v>
      </c>
      <c r="Z1505" s="39">
        <v>45849</v>
      </c>
      <c r="AA1505" t="s">
        <v>119</v>
      </c>
      <c r="AB1505" t="s">
        <v>127</v>
      </c>
      <c r="AC1505" s="1">
        <f>LEN(טבלה2[[#This Row],[מספר רכב]])</f>
        <v>7</v>
      </c>
      <c r="AD1505" s="1" t="str">
        <f>RIGHT(טבלה2[[#This Row],[מספר רכב]],טבלה2[[#This Row],[ספרות בצדדים]])</f>
        <v>61</v>
      </c>
      <c r="AE1505" s="1" t="str">
        <f>MID(טבלה2[[#This Row],[מספר רכב]],טבלה2[[#This Row],[ספרות בצדדים]]+1,טבלה2[[#This Row],[ספרות באמצע]])</f>
        <v>941</v>
      </c>
      <c r="AF1505" s="1" t="str">
        <f>MID(טבלה2[[#This Row],[מספר רכב]],1,טבלה2[[#This Row],[ספרות בצדדים]])</f>
        <v>27</v>
      </c>
      <c r="AG1505" s="1" t="str">
        <f>CONCATENATE(טבלה2[[#This Row],[חלק שמאלי]],"-",טבלה2[[#This Row],[אמצע]],"-",טבלה2[[#This Row],[חלק ימני]])</f>
        <v>27-941-61</v>
      </c>
      <c r="AH1505">
        <f>IF(טבלה2[[#This Row],[מספר ספרות]]=7,3,2)</f>
        <v>3</v>
      </c>
      <c r="AI1505">
        <f>IF(טבלה2[[#This Row],[מספר ספרות]]=7,2,3)</f>
        <v>2</v>
      </c>
    </row>
    <row r="1506" spans="17:35" x14ac:dyDescent="0.25">
      <c r="Q1506">
        <v>7750614</v>
      </c>
      <c r="R1506">
        <v>413</v>
      </c>
      <c r="S1506" t="s">
        <v>123</v>
      </c>
      <c r="T1506" t="s">
        <v>179</v>
      </c>
      <c r="U1506" t="s">
        <v>158</v>
      </c>
      <c r="W1506">
        <v>2006</v>
      </c>
      <c r="X1506" s="1">
        <f>2025-טבלה2[[#This Row],[שנת יצור]]</f>
        <v>19</v>
      </c>
      <c r="Y1506" s="39">
        <v>45672</v>
      </c>
      <c r="Z1506" s="39">
        <v>45968</v>
      </c>
      <c r="AA1506" t="s">
        <v>133</v>
      </c>
      <c r="AB1506" t="s">
        <v>127</v>
      </c>
      <c r="AC1506" s="1">
        <f>LEN(טבלה2[[#This Row],[מספר רכב]])</f>
        <v>7</v>
      </c>
      <c r="AD1506" s="1" t="str">
        <f>RIGHT(טבלה2[[#This Row],[מספר רכב]],טבלה2[[#This Row],[ספרות בצדדים]])</f>
        <v>14</v>
      </c>
      <c r="AE1506" s="1" t="str">
        <f>MID(טבלה2[[#This Row],[מספר רכב]],טבלה2[[#This Row],[ספרות בצדדים]]+1,טבלה2[[#This Row],[ספרות באמצע]])</f>
        <v>506</v>
      </c>
      <c r="AF1506" s="1" t="str">
        <f>MID(טבלה2[[#This Row],[מספר רכב]],1,טבלה2[[#This Row],[ספרות בצדדים]])</f>
        <v>77</v>
      </c>
      <c r="AG1506" s="1" t="str">
        <f>CONCATENATE(טבלה2[[#This Row],[חלק שמאלי]],"-",טבלה2[[#This Row],[אמצע]],"-",טבלה2[[#This Row],[חלק ימני]])</f>
        <v>77-506-14</v>
      </c>
      <c r="AH1506">
        <f>IF(טבלה2[[#This Row],[מספר ספרות]]=7,3,2)</f>
        <v>3</v>
      </c>
      <c r="AI1506">
        <f>IF(טבלה2[[#This Row],[מספר ספרות]]=7,2,3)</f>
        <v>2</v>
      </c>
    </row>
    <row r="1507" spans="17:35" x14ac:dyDescent="0.25">
      <c r="Q1507">
        <v>7323459</v>
      </c>
      <c r="R1507">
        <v>413</v>
      </c>
      <c r="S1507" t="s">
        <v>123</v>
      </c>
      <c r="T1507" t="s">
        <v>179</v>
      </c>
      <c r="U1507" t="s">
        <v>158</v>
      </c>
      <c r="W1507">
        <v>2005</v>
      </c>
      <c r="X1507" s="1">
        <f>2025-טבלה2[[#This Row],[שנת יצור]]</f>
        <v>20</v>
      </c>
      <c r="Y1507" s="39">
        <v>45687</v>
      </c>
      <c r="Z1507" s="39">
        <v>45867</v>
      </c>
      <c r="AA1507" t="s">
        <v>126</v>
      </c>
      <c r="AB1507" t="s">
        <v>127</v>
      </c>
      <c r="AC1507" s="1">
        <f>LEN(טבלה2[[#This Row],[מספר רכב]])</f>
        <v>7</v>
      </c>
      <c r="AD1507" s="1" t="str">
        <f>RIGHT(טבלה2[[#This Row],[מספר רכב]],טבלה2[[#This Row],[ספרות בצדדים]])</f>
        <v>59</v>
      </c>
      <c r="AE1507" s="1" t="str">
        <f>MID(טבלה2[[#This Row],[מספר רכב]],טבלה2[[#This Row],[ספרות בצדדים]]+1,טבלה2[[#This Row],[ספרות באמצע]])</f>
        <v>234</v>
      </c>
      <c r="AF1507" s="1" t="str">
        <f>MID(טבלה2[[#This Row],[מספר רכב]],1,טבלה2[[#This Row],[ספרות בצדדים]])</f>
        <v>73</v>
      </c>
      <c r="AG1507" s="1" t="str">
        <f>CONCATENATE(טבלה2[[#This Row],[חלק שמאלי]],"-",טבלה2[[#This Row],[אמצע]],"-",טבלה2[[#This Row],[חלק ימני]])</f>
        <v>73-234-59</v>
      </c>
      <c r="AH1507">
        <f>IF(טבלה2[[#This Row],[מספר ספרות]]=7,3,2)</f>
        <v>3</v>
      </c>
      <c r="AI1507">
        <f>IF(טבלה2[[#This Row],[מספר ספרות]]=7,2,3)</f>
        <v>2</v>
      </c>
    </row>
    <row r="1508" spans="17:35" x14ac:dyDescent="0.25">
      <c r="Q1508">
        <v>4137064</v>
      </c>
      <c r="R1508">
        <v>413</v>
      </c>
      <c r="S1508" t="s">
        <v>123</v>
      </c>
      <c r="T1508" t="s">
        <v>132</v>
      </c>
      <c r="U1508" t="s">
        <v>125</v>
      </c>
      <c r="V1508">
        <v>9</v>
      </c>
      <c r="W1508">
        <v>2008</v>
      </c>
      <c r="X1508" s="1">
        <f>2025-טבלה2[[#This Row],[שנת יצור]]</f>
        <v>17</v>
      </c>
      <c r="Y1508" s="39">
        <v>45522</v>
      </c>
      <c r="Z1508" s="39">
        <v>45887</v>
      </c>
      <c r="AA1508" t="s">
        <v>709</v>
      </c>
      <c r="AB1508" t="s">
        <v>134</v>
      </c>
      <c r="AC1508" s="1">
        <f>LEN(טבלה2[[#This Row],[מספר רכב]])</f>
        <v>7</v>
      </c>
      <c r="AD1508" s="1" t="str">
        <f>RIGHT(טבלה2[[#This Row],[מספר רכב]],טבלה2[[#This Row],[ספרות בצדדים]])</f>
        <v>64</v>
      </c>
      <c r="AE1508" s="1" t="str">
        <f>MID(טבלה2[[#This Row],[מספר רכב]],טבלה2[[#This Row],[ספרות בצדדים]]+1,טבלה2[[#This Row],[ספרות באמצע]])</f>
        <v>370</v>
      </c>
      <c r="AF1508" s="1" t="str">
        <f>MID(טבלה2[[#This Row],[מספר רכב]],1,טבלה2[[#This Row],[ספרות בצדדים]])</f>
        <v>41</v>
      </c>
      <c r="AG1508" s="1" t="str">
        <f>CONCATENATE(טבלה2[[#This Row],[חלק שמאלי]],"-",טבלה2[[#This Row],[אמצע]],"-",טבלה2[[#This Row],[חלק ימני]])</f>
        <v>41-370-64</v>
      </c>
      <c r="AH1508">
        <f>IF(טבלה2[[#This Row],[מספר ספרות]]=7,3,2)</f>
        <v>3</v>
      </c>
      <c r="AI1508">
        <f>IF(טבלה2[[#This Row],[מספר ספרות]]=7,2,3)</f>
        <v>2</v>
      </c>
    </row>
    <row r="1509" spans="17:35" x14ac:dyDescent="0.25">
      <c r="Q1509">
        <v>4451764</v>
      </c>
      <c r="R1509">
        <v>413</v>
      </c>
      <c r="S1509" t="s">
        <v>123</v>
      </c>
      <c r="T1509" t="s">
        <v>180</v>
      </c>
      <c r="U1509" t="s">
        <v>125</v>
      </c>
      <c r="V1509">
        <v>15</v>
      </c>
      <c r="W1509">
        <v>2008</v>
      </c>
      <c r="X1509" s="1">
        <f>2025-טבלה2[[#This Row],[שנת יצור]]</f>
        <v>17</v>
      </c>
      <c r="Y1509" s="39">
        <v>45650</v>
      </c>
      <c r="Z1509" s="39">
        <v>45952</v>
      </c>
      <c r="AA1509" t="s">
        <v>133</v>
      </c>
      <c r="AB1509" t="s">
        <v>127</v>
      </c>
      <c r="AC1509" s="1">
        <f>LEN(טבלה2[[#This Row],[מספר רכב]])</f>
        <v>7</v>
      </c>
      <c r="AD1509" s="1" t="str">
        <f>RIGHT(טבלה2[[#This Row],[מספר רכב]],טבלה2[[#This Row],[ספרות בצדדים]])</f>
        <v>64</v>
      </c>
      <c r="AE1509" s="1" t="str">
        <f>MID(טבלה2[[#This Row],[מספר רכב]],טבלה2[[#This Row],[ספרות בצדדים]]+1,טבלה2[[#This Row],[ספרות באמצע]])</f>
        <v>517</v>
      </c>
      <c r="AF1509" s="1" t="str">
        <f>MID(טבלה2[[#This Row],[מספר רכב]],1,טבלה2[[#This Row],[ספרות בצדדים]])</f>
        <v>44</v>
      </c>
      <c r="AG1509" s="1" t="str">
        <f>CONCATENATE(טבלה2[[#This Row],[חלק שמאלי]],"-",טבלה2[[#This Row],[אמצע]],"-",טבלה2[[#This Row],[חלק ימני]])</f>
        <v>44-517-64</v>
      </c>
      <c r="AH1509">
        <f>IF(טבלה2[[#This Row],[מספר ספרות]]=7,3,2)</f>
        <v>3</v>
      </c>
      <c r="AI1509">
        <f>IF(טבלה2[[#This Row],[מספר ספרות]]=7,2,3)</f>
        <v>2</v>
      </c>
    </row>
    <row r="1510" spans="17:35" x14ac:dyDescent="0.25">
      <c r="Q1510">
        <v>3354764</v>
      </c>
      <c r="R1510">
        <v>724</v>
      </c>
      <c r="S1510" t="s">
        <v>203</v>
      </c>
      <c r="T1510" t="s">
        <v>871</v>
      </c>
      <c r="U1510" t="s">
        <v>916</v>
      </c>
      <c r="W1510">
        <v>2008</v>
      </c>
      <c r="X1510" s="1">
        <f>2025-טבלה2[[#This Row],[שנת יצור]]</f>
        <v>17</v>
      </c>
      <c r="Y1510" s="39">
        <v>45378</v>
      </c>
      <c r="Z1510" s="39">
        <v>45707</v>
      </c>
      <c r="AA1510" t="s">
        <v>706</v>
      </c>
      <c r="AB1510" t="s">
        <v>206</v>
      </c>
      <c r="AC1510" s="1">
        <f>LEN(טבלה2[[#This Row],[מספר רכב]])</f>
        <v>7</v>
      </c>
      <c r="AD1510" s="1" t="str">
        <f>RIGHT(טבלה2[[#This Row],[מספר רכב]],טבלה2[[#This Row],[ספרות בצדדים]])</f>
        <v>64</v>
      </c>
      <c r="AE1510" s="1" t="str">
        <f>MID(טבלה2[[#This Row],[מספר רכב]],טבלה2[[#This Row],[ספרות בצדדים]]+1,טבלה2[[#This Row],[ספרות באמצע]])</f>
        <v>547</v>
      </c>
      <c r="AF1510" s="1" t="str">
        <f>MID(טבלה2[[#This Row],[מספר רכב]],1,טבלה2[[#This Row],[ספרות בצדדים]])</f>
        <v>33</v>
      </c>
      <c r="AG1510" s="1" t="str">
        <f>CONCATENATE(טבלה2[[#This Row],[חלק שמאלי]],"-",טבלה2[[#This Row],[אמצע]],"-",טבלה2[[#This Row],[חלק ימני]])</f>
        <v>33-547-64</v>
      </c>
      <c r="AH1510">
        <f>IF(טבלה2[[#This Row],[מספר ספרות]]=7,3,2)</f>
        <v>3</v>
      </c>
      <c r="AI1510">
        <f>IF(טבלה2[[#This Row],[מספר ספרות]]=7,2,3)</f>
        <v>2</v>
      </c>
    </row>
    <row r="1511" spans="17:35" x14ac:dyDescent="0.25">
      <c r="Q1511">
        <v>2267264</v>
      </c>
      <c r="R1511">
        <v>590</v>
      </c>
      <c r="S1511" t="s">
        <v>235</v>
      </c>
      <c r="T1511" t="s">
        <v>236</v>
      </c>
      <c r="U1511" t="s">
        <v>130</v>
      </c>
      <c r="V1511">
        <v>15</v>
      </c>
      <c r="W1511">
        <v>2008</v>
      </c>
      <c r="X1511" s="1">
        <f>2025-טבלה2[[#This Row],[שנת יצור]]</f>
        <v>17</v>
      </c>
      <c r="Y1511" s="39">
        <v>45554</v>
      </c>
      <c r="Z1511" s="39">
        <v>45881</v>
      </c>
      <c r="AA1511" t="s">
        <v>116</v>
      </c>
      <c r="AB1511" t="s">
        <v>238</v>
      </c>
      <c r="AC1511" s="1">
        <f>LEN(טבלה2[[#This Row],[מספר רכב]])</f>
        <v>7</v>
      </c>
      <c r="AD1511" s="1" t="str">
        <f>RIGHT(טבלה2[[#This Row],[מספר רכב]],טבלה2[[#This Row],[ספרות בצדדים]])</f>
        <v>64</v>
      </c>
      <c r="AE1511" s="1" t="str">
        <f>MID(טבלה2[[#This Row],[מספר רכב]],טבלה2[[#This Row],[ספרות בצדדים]]+1,טבלה2[[#This Row],[ספרות באמצע]])</f>
        <v>672</v>
      </c>
      <c r="AF1511" s="1" t="str">
        <f>MID(טבלה2[[#This Row],[מספר רכב]],1,טבלה2[[#This Row],[ספרות בצדדים]])</f>
        <v>22</v>
      </c>
      <c r="AG1511" s="1" t="str">
        <f>CONCATENATE(טבלה2[[#This Row],[חלק שמאלי]],"-",טבלה2[[#This Row],[אמצע]],"-",טבלה2[[#This Row],[חלק ימני]])</f>
        <v>22-672-64</v>
      </c>
      <c r="AH1511">
        <f>IF(טבלה2[[#This Row],[מספר ספרות]]=7,3,2)</f>
        <v>3</v>
      </c>
      <c r="AI1511">
        <f>IF(טבלה2[[#This Row],[מספר ספרות]]=7,2,3)</f>
        <v>2</v>
      </c>
    </row>
    <row r="1512" spans="17:35" x14ac:dyDescent="0.25">
      <c r="Q1512">
        <v>75987501</v>
      </c>
      <c r="R1512">
        <v>839</v>
      </c>
      <c r="S1512" t="s">
        <v>244</v>
      </c>
      <c r="T1512" t="s">
        <v>349</v>
      </c>
      <c r="U1512" t="s">
        <v>381</v>
      </c>
      <c r="V1512">
        <v>3</v>
      </c>
      <c r="W1512">
        <v>2019</v>
      </c>
      <c r="X1512" s="1">
        <f>2025-טבלה2[[#This Row],[שנת יצור]]</f>
        <v>6</v>
      </c>
      <c r="Y1512" s="39">
        <v>45781</v>
      </c>
      <c r="Z1512" s="39">
        <v>46141</v>
      </c>
      <c r="AA1512" t="s">
        <v>126</v>
      </c>
      <c r="AB1512" t="s">
        <v>350</v>
      </c>
      <c r="AC1512" s="1">
        <f>LEN(טבלה2[[#This Row],[מספר רכב]])</f>
        <v>8</v>
      </c>
      <c r="AD1512" s="1" t="str">
        <f>RIGHT(טבלה2[[#This Row],[מספר רכב]],טבלה2[[#This Row],[ספרות בצדדים]])</f>
        <v>501</v>
      </c>
      <c r="AE1512" s="1" t="str">
        <f>MID(טבלה2[[#This Row],[מספר רכב]],טבלה2[[#This Row],[ספרות בצדדים]]+1,טבלה2[[#This Row],[ספרות באמצע]])</f>
        <v>87</v>
      </c>
      <c r="AF1512" s="1" t="str">
        <f>MID(טבלה2[[#This Row],[מספר רכב]],1,טבלה2[[#This Row],[ספרות בצדדים]])</f>
        <v>759</v>
      </c>
      <c r="AG1512" s="1" t="str">
        <f>CONCATENATE(טבלה2[[#This Row],[חלק שמאלי]],"-",טבלה2[[#This Row],[אמצע]],"-",טבלה2[[#This Row],[חלק ימני]])</f>
        <v>759-87-501</v>
      </c>
      <c r="AH1512">
        <f>IF(טבלה2[[#This Row],[מספר ספרות]]=7,3,2)</f>
        <v>2</v>
      </c>
      <c r="AI1512">
        <f>IF(טבלה2[[#This Row],[מספר ספרות]]=7,2,3)</f>
        <v>3</v>
      </c>
    </row>
    <row r="1513" spans="17:35" x14ac:dyDescent="0.25">
      <c r="Q1513">
        <v>6110362</v>
      </c>
      <c r="R1513">
        <v>413</v>
      </c>
      <c r="S1513" t="s">
        <v>123</v>
      </c>
      <c r="T1513" t="s">
        <v>124</v>
      </c>
      <c r="U1513" t="s">
        <v>125</v>
      </c>
      <c r="W1513">
        <v>2007</v>
      </c>
      <c r="X1513" s="1">
        <f>2025-טבלה2[[#This Row],[שנת יצור]]</f>
        <v>18</v>
      </c>
      <c r="Y1513" s="39">
        <v>45663</v>
      </c>
      <c r="Z1513" s="39">
        <v>46029</v>
      </c>
      <c r="AA1513" t="s">
        <v>133</v>
      </c>
      <c r="AB1513" t="s">
        <v>127</v>
      </c>
      <c r="AC1513" s="1">
        <f>LEN(טבלה2[[#This Row],[מספר רכב]])</f>
        <v>7</v>
      </c>
      <c r="AD1513" s="1" t="str">
        <f>RIGHT(טבלה2[[#This Row],[מספר רכב]],טבלה2[[#This Row],[ספרות בצדדים]])</f>
        <v>62</v>
      </c>
      <c r="AE1513" s="1" t="str">
        <f>MID(טבלה2[[#This Row],[מספר רכב]],טבלה2[[#This Row],[ספרות בצדדים]]+1,טבלה2[[#This Row],[ספרות באמצע]])</f>
        <v>103</v>
      </c>
      <c r="AF1513" s="1" t="str">
        <f>MID(טבלה2[[#This Row],[מספר רכב]],1,טבלה2[[#This Row],[ספרות בצדדים]])</f>
        <v>61</v>
      </c>
      <c r="AG1513" s="1" t="str">
        <f>CONCATENATE(טבלה2[[#This Row],[חלק שמאלי]],"-",טבלה2[[#This Row],[אמצע]],"-",טבלה2[[#This Row],[חלק ימני]])</f>
        <v>61-103-62</v>
      </c>
      <c r="AH1513">
        <f>IF(טבלה2[[#This Row],[מספר ספרות]]=7,3,2)</f>
        <v>3</v>
      </c>
      <c r="AI1513">
        <f>IF(טבלה2[[#This Row],[מספר ספרות]]=7,2,3)</f>
        <v>2</v>
      </c>
    </row>
    <row r="1514" spans="17:35" x14ac:dyDescent="0.25">
      <c r="Q1514">
        <v>9937163</v>
      </c>
      <c r="R1514">
        <v>751</v>
      </c>
      <c r="S1514" t="s">
        <v>231</v>
      </c>
      <c r="T1514" t="s">
        <v>873</v>
      </c>
      <c r="U1514" t="s">
        <v>215</v>
      </c>
      <c r="W1514">
        <v>2008</v>
      </c>
      <c r="X1514" s="1">
        <f>2025-טבלה2[[#This Row],[שנת יצור]]</f>
        <v>17</v>
      </c>
      <c r="Y1514" s="39">
        <v>45609</v>
      </c>
      <c r="Z1514" s="39">
        <v>45894</v>
      </c>
      <c r="AA1514" t="s">
        <v>133</v>
      </c>
      <c r="AB1514" t="s">
        <v>260</v>
      </c>
      <c r="AC1514" s="1">
        <f>LEN(טבלה2[[#This Row],[מספר רכב]])</f>
        <v>7</v>
      </c>
      <c r="AD1514" s="1" t="str">
        <f>RIGHT(טבלה2[[#This Row],[מספר רכב]],טבלה2[[#This Row],[ספרות בצדדים]])</f>
        <v>63</v>
      </c>
      <c r="AE1514" s="1" t="str">
        <f>MID(טבלה2[[#This Row],[מספר רכב]],טבלה2[[#This Row],[ספרות בצדדים]]+1,טבלה2[[#This Row],[ספרות באמצע]])</f>
        <v>371</v>
      </c>
      <c r="AF1514" s="1" t="str">
        <f>MID(טבלה2[[#This Row],[מספר רכב]],1,טבלה2[[#This Row],[ספרות בצדדים]])</f>
        <v>99</v>
      </c>
      <c r="AG1514" s="1" t="str">
        <f>CONCATENATE(טבלה2[[#This Row],[חלק שמאלי]],"-",טבלה2[[#This Row],[אמצע]],"-",טבלה2[[#This Row],[חלק ימני]])</f>
        <v>99-371-63</v>
      </c>
      <c r="AH1514">
        <f>IF(טבלה2[[#This Row],[מספר ספרות]]=7,3,2)</f>
        <v>3</v>
      </c>
      <c r="AI1514">
        <f>IF(טבלה2[[#This Row],[מספר ספרות]]=7,2,3)</f>
        <v>2</v>
      </c>
    </row>
    <row r="1515" spans="17:35" x14ac:dyDescent="0.25">
      <c r="Q1515">
        <v>5228958</v>
      </c>
      <c r="R1515">
        <v>588</v>
      </c>
      <c r="S1515" t="s">
        <v>111</v>
      </c>
      <c r="T1515" t="s">
        <v>112</v>
      </c>
      <c r="U1515" t="s">
        <v>121</v>
      </c>
      <c r="W1515">
        <v>2005</v>
      </c>
      <c r="X1515" s="1">
        <f>2025-טבלה2[[#This Row],[שנת יצור]]</f>
        <v>20</v>
      </c>
      <c r="Y1515" s="39">
        <v>45262</v>
      </c>
      <c r="Z1515" s="39">
        <v>45540</v>
      </c>
      <c r="AA1515" t="s">
        <v>120</v>
      </c>
      <c r="AB1515" t="s">
        <v>115</v>
      </c>
      <c r="AC1515" s="1">
        <f>LEN(טבלה2[[#This Row],[מספר רכב]])</f>
        <v>7</v>
      </c>
      <c r="AD1515" s="1" t="str">
        <f>RIGHT(טבלה2[[#This Row],[מספר רכב]],טבלה2[[#This Row],[ספרות בצדדים]])</f>
        <v>58</v>
      </c>
      <c r="AE1515" s="1" t="str">
        <f>MID(טבלה2[[#This Row],[מספר רכב]],טבלה2[[#This Row],[ספרות בצדדים]]+1,טבלה2[[#This Row],[ספרות באמצע]])</f>
        <v>289</v>
      </c>
      <c r="AF1515" s="1" t="str">
        <f>MID(טבלה2[[#This Row],[מספר רכב]],1,טבלה2[[#This Row],[ספרות בצדדים]])</f>
        <v>52</v>
      </c>
      <c r="AG1515" s="1" t="str">
        <f>CONCATENATE(טבלה2[[#This Row],[חלק שמאלי]],"-",טבלה2[[#This Row],[אמצע]],"-",טבלה2[[#This Row],[חלק ימני]])</f>
        <v>52-289-58</v>
      </c>
      <c r="AH1515">
        <f>IF(טבלה2[[#This Row],[מספר ספרות]]=7,3,2)</f>
        <v>3</v>
      </c>
      <c r="AI1515">
        <f>IF(טבלה2[[#This Row],[מספר ספרות]]=7,2,3)</f>
        <v>2</v>
      </c>
    </row>
    <row r="1516" spans="17:35" x14ac:dyDescent="0.25">
      <c r="Q1516">
        <v>7709861</v>
      </c>
      <c r="R1516">
        <v>590</v>
      </c>
      <c r="S1516" t="s">
        <v>235</v>
      </c>
      <c r="T1516" t="s">
        <v>236</v>
      </c>
      <c r="U1516" t="s">
        <v>130</v>
      </c>
      <c r="W1516">
        <v>2007</v>
      </c>
      <c r="X1516" s="1">
        <f>2025-טבלה2[[#This Row],[שנת יצור]]</f>
        <v>18</v>
      </c>
      <c r="Y1516" s="39">
        <v>45583</v>
      </c>
      <c r="Z1516" s="39">
        <v>45940</v>
      </c>
      <c r="AA1516" t="s">
        <v>116</v>
      </c>
      <c r="AB1516" t="s">
        <v>238</v>
      </c>
      <c r="AC1516" s="1">
        <f>LEN(טבלה2[[#This Row],[מספר רכב]])</f>
        <v>7</v>
      </c>
      <c r="AD1516" s="1" t="str">
        <f>RIGHT(טבלה2[[#This Row],[מספר רכב]],טבלה2[[#This Row],[ספרות בצדדים]])</f>
        <v>61</v>
      </c>
      <c r="AE1516" s="1" t="str">
        <f>MID(טבלה2[[#This Row],[מספר רכב]],טבלה2[[#This Row],[ספרות בצדדים]]+1,טבלה2[[#This Row],[ספרות באמצע]])</f>
        <v>098</v>
      </c>
      <c r="AF1516" s="1" t="str">
        <f>MID(טבלה2[[#This Row],[מספר רכב]],1,טבלה2[[#This Row],[ספרות בצדדים]])</f>
        <v>77</v>
      </c>
      <c r="AG1516" s="1" t="str">
        <f>CONCATENATE(טבלה2[[#This Row],[חלק שמאלי]],"-",טבלה2[[#This Row],[אמצע]],"-",טבלה2[[#This Row],[חלק ימני]])</f>
        <v>77-098-61</v>
      </c>
      <c r="AH1516">
        <f>IF(טבלה2[[#This Row],[מספר ספרות]]=7,3,2)</f>
        <v>3</v>
      </c>
      <c r="AI1516">
        <f>IF(טבלה2[[#This Row],[מספר ספרות]]=7,2,3)</f>
        <v>2</v>
      </c>
    </row>
    <row r="1517" spans="17:35" x14ac:dyDescent="0.25">
      <c r="Q1517">
        <v>7529859</v>
      </c>
      <c r="R1517">
        <v>413</v>
      </c>
      <c r="S1517" t="s">
        <v>123</v>
      </c>
      <c r="T1517" t="s">
        <v>124</v>
      </c>
      <c r="U1517" t="s">
        <v>125</v>
      </c>
      <c r="W1517">
        <v>2005</v>
      </c>
      <c r="X1517" s="1">
        <f>2025-טבלה2[[#This Row],[שנת יצור]]</f>
        <v>20</v>
      </c>
      <c r="Y1517" s="39">
        <v>45714</v>
      </c>
      <c r="Z1517" s="39">
        <v>45906</v>
      </c>
      <c r="AA1517" t="s">
        <v>133</v>
      </c>
      <c r="AB1517" t="s">
        <v>127</v>
      </c>
      <c r="AC1517" s="1">
        <f>LEN(טבלה2[[#This Row],[מספר רכב]])</f>
        <v>7</v>
      </c>
      <c r="AD1517" s="1" t="str">
        <f>RIGHT(טבלה2[[#This Row],[מספר רכב]],טבלה2[[#This Row],[ספרות בצדדים]])</f>
        <v>59</v>
      </c>
      <c r="AE1517" s="1" t="str">
        <f>MID(טבלה2[[#This Row],[מספר רכב]],טבלה2[[#This Row],[ספרות בצדדים]]+1,טבלה2[[#This Row],[ספרות באמצע]])</f>
        <v>298</v>
      </c>
      <c r="AF1517" s="1" t="str">
        <f>MID(טבלה2[[#This Row],[מספר רכב]],1,טבלה2[[#This Row],[ספרות בצדדים]])</f>
        <v>75</v>
      </c>
      <c r="AG1517" s="1" t="str">
        <f>CONCATENATE(טבלה2[[#This Row],[חלק שמאלי]],"-",טבלה2[[#This Row],[אמצע]],"-",טבלה2[[#This Row],[חלק ימני]])</f>
        <v>75-298-59</v>
      </c>
      <c r="AH1517">
        <f>IF(טבלה2[[#This Row],[מספר ספרות]]=7,3,2)</f>
        <v>3</v>
      </c>
      <c r="AI1517">
        <f>IF(טבלה2[[#This Row],[מספר ספרות]]=7,2,3)</f>
        <v>2</v>
      </c>
    </row>
    <row r="1518" spans="17:35" x14ac:dyDescent="0.25">
      <c r="Q1518">
        <v>2629061</v>
      </c>
      <c r="R1518">
        <v>430</v>
      </c>
      <c r="S1518" t="s">
        <v>274</v>
      </c>
      <c r="T1518" t="s">
        <v>882</v>
      </c>
      <c r="U1518" t="s">
        <v>883</v>
      </c>
      <c r="W1518">
        <v>2007</v>
      </c>
      <c r="X1518" s="1">
        <f>2025-טבלה2[[#This Row],[שנת יצור]]</f>
        <v>18</v>
      </c>
      <c r="Y1518" s="39">
        <v>45524</v>
      </c>
      <c r="Z1518" s="39">
        <v>45826</v>
      </c>
      <c r="AA1518" t="s">
        <v>133</v>
      </c>
      <c r="AB1518" t="s">
        <v>277</v>
      </c>
      <c r="AC1518" s="1">
        <f>LEN(טבלה2[[#This Row],[מספר רכב]])</f>
        <v>7</v>
      </c>
      <c r="AD1518" s="1" t="str">
        <f>RIGHT(טבלה2[[#This Row],[מספר רכב]],טבלה2[[#This Row],[ספרות בצדדים]])</f>
        <v>61</v>
      </c>
      <c r="AE1518" s="1" t="str">
        <f>MID(טבלה2[[#This Row],[מספר רכב]],טבלה2[[#This Row],[ספרות בצדדים]]+1,טבלה2[[#This Row],[ספרות באמצע]])</f>
        <v>290</v>
      </c>
      <c r="AF1518" s="1" t="str">
        <f>MID(טבלה2[[#This Row],[מספר רכב]],1,טבלה2[[#This Row],[ספרות בצדדים]])</f>
        <v>26</v>
      </c>
      <c r="AG1518" s="1" t="str">
        <f>CONCATENATE(טבלה2[[#This Row],[חלק שמאלי]],"-",טבלה2[[#This Row],[אמצע]],"-",טבלה2[[#This Row],[חלק ימני]])</f>
        <v>26-290-61</v>
      </c>
      <c r="AH1518">
        <f>IF(טבלה2[[#This Row],[מספר ספרות]]=7,3,2)</f>
        <v>3</v>
      </c>
      <c r="AI1518">
        <f>IF(טבלה2[[#This Row],[מספר ספרות]]=7,2,3)</f>
        <v>2</v>
      </c>
    </row>
    <row r="1519" spans="17:35" x14ac:dyDescent="0.25">
      <c r="Q1519">
        <v>4138761</v>
      </c>
      <c r="R1519">
        <v>588</v>
      </c>
      <c r="S1519" t="s">
        <v>111</v>
      </c>
      <c r="T1519" t="s">
        <v>112</v>
      </c>
      <c r="U1519" t="s">
        <v>113</v>
      </c>
      <c r="W1519">
        <v>2007</v>
      </c>
      <c r="X1519" s="1">
        <f>2025-טבלה2[[#This Row],[שנת יצור]]</f>
        <v>18</v>
      </c>
      <c r="Y1519" s="39">
        <v>45460</v>
      </c>
      <c r="Z1519" s="39">
        <v>45836</v>
      </c>
      <c r="AA1519" t="s">
        <v>116</v>
      </c>
      <c r="AB1519" t="s">
        <v>117</v>
      </c>
      <c r="AC1519" s="1">
        <f>LEN(טבלה2[[#This Row],[מספר רכב]])</f>
        <v>7</v>
      </c>
      <c r="AD1519" s="1" t="str">
        <f>RIGHT(טבלה2[[#This Row],[מספר רכב]],טבלה2[[#This Row],[ספרות בצדדים]])</f>
        <v>61</v>
      </c>
      <c r="AE1519" s="1" t="str">
        <f>MID(טבלה2[[#This Row],[מספר רכב]],טבלה2[[#This Row],[ספרות בצדדים]]+1,טבלה2[[#This Row],[ספרות באמצע]])</f>
        <v>387</v>
      </c>
      <c r="AF1519" s="1" t="str">
        <f>MID(טבלה2[[#This Row],[מספר רכב]],1,טבלה2[[#This Row],[ספרות בצדדים]])</f>
        <v>41</v>
      </c>
      <c r="AG1519" s="1" t="str">
        <f>CONCATENATE(טבלה2[[#This Row],[חלק שמאלי]],"-",טבלה2[[#This Row],[אמצע]],"-",טבלה2[[#This Row],[חלק ימני]])</f>
        <v>41-387-61</v>
      </c>
      <c r="AH1519">
        <f>IF(טבלה2[[#This Row],[מספר ספרות]]=7,3,2)</f>
        <v>3</v>
      </c>
      <c r="AI1519">
        <f>IF(טבלה2[[#This Row],[מספר ספרות]]=7,2,3)</f>
        <v>2</v>
      </c>
    </row>
    <row r="1520" spans="17:35" x14ac:dyDescent="0.25">
      <c r="Q1520">
        <v>7593563</v>
      </c>
      <c r="R1520">
        <v>413</v>
      </c>
      <c r="S1520" t="s">
        <v>123</v>
      </c>
      <c r="T1520" t="s">
        <v>180</v>
      </c>
      <c r="U1520" t="s">
        <v>125</v>
      </c>
      <c r="V1520">
        <v>15</v>
      </c>
      <c r="W1520">
        <v>2008</v>
      </c>
      <c r="X1520" s="1">
        <f>2025-טבלה2[[#This Row],[שנת יצור]]</f>
        <v>17</v>
      </c>
      <c r="Y1520" s="39">
        <v>45476</v>
      </c>
      <c r="Z1520" s="39">
        <v>45842</v>
      </c>
      <c r="AA1520" t="s">
        <v>133</v>
      </c>
      <c r="AB1520" t="s">
        <v>127</v>
      </c>
      <c r="AC1520" s="1">
        <f>LEN(טבלה2[[#This Row],[מספר רכב]])</f>
        <v>7</v>
      </c>
      <c r="AD1520" s="1" t="str">
        <f>RIGHT(טבלה2[[#This Row],[מספר רכב]],טבלה2[[#This Row],[ספרות בצדדים]])</f>
        <v>63</v>
      </c>
      <c r="AE1520" s="1" t="str">
        <f>MID(טבלה2[[#This Row],[מספר רכב]],טבלה2[[#This Row],[ספרות בצדדים]]+1,טבלה2[[#This Row],[ספרות באמצע]])</f>
        <v>935</v>
      </c>
      <c r="AF1520" s="1" t="str">
        <f>MID(טבלה2[[#This Row],[מספר רכב]],1,טבלה2[[#This Row],[ספרות בצדדים]])</f>
        <v>75</v>
      </c>
      <c r="AG1520" s="1" t="str">
        <f>CONCATENATE(טבלה2[[#This Row],[חלק שמאלי]],"-",טבלה2[[#This Row],[אמצע]],"-",טבלה2[[#This Row],[חלק ימני]])</f>
        <v>75-935-63</v>
      </c>
      <c r="AH1520">
        <f>IF(טבלה2[[#This Row],[מספר ספרות]]=7,3,2)</f>
        <v>3</v>
      </c>
      <c r="AI1520">
        <f>IF(טבלה2[[#This Row],[מספר ספרות]]=7,2,3)</f>
        <v>2</v>
      </c>
    </row>
    <row r="1521" spans="17:35" x14ac:dyDescent="0.25">
      <c r="Q1521">
        <v>7472662</v>
      </c>
      <c r="R1521">
        <v>734</v>
      </c>
      <c r="S1521" t="s">
        <v>139</v>
      </c>
      <c r="T1521" t="s">
        <v>207</v>
      </c>
      <c r="U1521" t="s">
        <v>208</v>
      </c>
      <c r="W1521">
        <v>2007</v>
      </c>
      <c r="X1521" s="1">
        <f>2025-טבלה2[[#This Row],[שנת יצור]]</f>
        <v>18</v>
      </c>
      <c r="Y1521" s="39">
        <v>45363</v>
      </c>
      <c r="Z1521" s="39">
        <v>45709</v>
      </c>
      <c r="AA1521" t="s">
        <v>116</v>
      </c>
      <c r="AB1521" t="s">
        <v>141</v>
      </c>
      <c r="AC1521" s="1">
        <f>LEN(טבלה2[[#This Row],[מספר רכב]])</f>
        <v>7</v>
      </c>
      <c r="AD1521" s="1" t="str">
        <f>RIGHT(טבלה2[[#This Row],[מספר רכב]],טבלה2[[#This Row],[ספרות בצדדים]])</f>
        <v>62</v>
      </c>
      <c r="AE1521" s="1" t="str">
        <f>MID(טבלה2[[#This Row],[מספר רכב]],טבלה2[[#This Row],[ספרות בצדדים]]+1,טבלה2[[#This Row],[ספרות באמצע]])</f>
        <v>726</v>
      </c>
      <c r="AF1521" s="1" t="str">
        <f>MID(טבלה2[[#This Row],[מספר רכב]],1,טבלה2[[#This Row],[ספרות בצדדים]])</f>
        <v>74</v>
      </c>
      <c r="AG1521" s="1" t="str">
        <f>CONCATENATE(טבלה2[[#This Row],[חלק שמאלי]],"-",טבלה2[[#This Row],[אמצע]],"-",טבלה2[[#This Row],[חלק ימני]])</f>
        <v>74-726-62</v>
      </c>
      <c r="AH1521">
        <f>IF(טבלה2[[#This Row],[מספר ספרות]]=7,3,2)</f>
        <v>3</v>
      </c>
      <c r="AI1521">
        <f>IF(טבלה2[[#This Row],[מספר ספרות]]=7,2,3)</f>
        <v>2</v>
      </c>
    </row>
    <row r="1522" spans="17:35" x14ac:dyDescent="0.25">
      <c r="Q1522">
        <v>5597563</v>
      </c>
      <c r="R1522">
        <v>845</v>
      </c>
      <c r="S1522" t="s">
        <v>226</v>
      </c>
      <c r="T1522" t="s">
        <v>247</v>
      </c>
      <c r="U1522" t="s">
        <v>183</v>
      </c>
      <c r="W1522">
        <v>2008</v>
      </c>
      <c r="X1522" s="1">
        <f>2025-טבלה2[[#This Row],[שנת יצור]]</f>
        <v>17</v>
      </c>
      <c r="Y1522" s="39">
        <v>45559</v>
      </c>
      <c r="Z1522" s="39">
        <v>45791</v>
      </c>
      <c r="AA1522" t="s">
        <v>229</v>
      </c>
      <c r="AB1522" t="s">
        <v>230</v>
      </c>
      <c r="AC1522" s="1">
        <f>LEN(טבלה2[[#This Row],[מספר רכב]])</f>
        <v>7</v>
      </c>
      <c r="AD1522" s="1" t="str">
        <f>RIGHT(טבלה2[[#This Row],[מספר רכב]],טבלה2[[#This Row],[ספרות בצדדים]])</f>
        <v>63</v>
      </c>
      <c r="AE1522" s="1" t="str">
        <f>MID(טבלה2[[#This Row],[מספר רכב]],טבלה2[[#This Row],[ספרות בצדדים]]+1,טבלה2[[#This Row],[ספרות באמצע]])</f>
        <v>975</v>
      </c>
      <c r="AF1522" s="1" t="str">
        <f>MID(טבלה2[[#This Row],[מספר רכב]],1,טבלה2[[#This Row],[ספרות בצדדים]])</f>
        <v>55</v>
      </c>
      <c r="AG1522" s="1" t="str">
        <f>CONCATENATE(טבלה2[[#This Row],[חלק שמאלי]],"-",טבלה2[[#This Row],[אמצע]],"-",טבלה2[[#This Row],[חלק ימני]])</f>
        <v>55-975-63</v>
      </c>
      <c r="AH1522">
        <f>IF(טבלה2[[#This Row],[מספר ספרות]]=7,3,2)</f>
        <v>3</v>
      </c>
      <c r="AI1522">
        <f>IF(טבלה2[[#This Row],[מספר ספרות]]=7,2,3)</f>
        <v>2</v>
      </c>
    </row>
    <row r="1523" spans="17:35" x14ac:dyDescent="0.25">
      <c r="Q1523">
        <v>5998016</v>
      </c>
      <c r="R1523">
        <v>143</v>
      </c>
      <c r="S1523" t="s">
        <v>210</v>
      </c>
      <c r="T1523" t="s">
        <v>930</v>
      </c>
      <c r="V1523">
        <v>15</v>
      </c>
      <c r="W1523">
        <v>2008</v>
      </c>
      <c r="X1523" s="1">
        <f>2025-טבלה2[[#This Row],[שנת יצור]]</f>
        <v>17</v>
      </c>
      <c r="Y1523" s="39">
        <v>45615</v>
      </c>
      <c r="Z1523" s="39">
        <v>45960</v>
      </c>
      <c r="AA1523" t="s">
        <v>328</v>
      </c>
      <c r="AB1523" t="s">
        <v>631</v>
      </c>
      <c r="AC1523" s="1">
        <f>LEN(טבלה2[[#This Row],[מספר רכב]])</f>
        <v>7</v>
      </c>
      <c r="AD1523" s="1" t="str">
        <f>RIGHT(טבלה2[[#This Row],[מספר רכב]],טבלה2[[#This Row],[ספרות בצדדים]])</f>
        <v>16</v>
      </c>
      <c r="AE1523" s="1" t="str">
        <f>MID(טבלה2[[#This Row],[מספר רכב]],טבלה2[[#This Row],[ספרות בצדדים]]+1,טבלה2[[#This Row],[ספרות באמצע]])</f>
        <v>980</v>
      </c>
      <c r="AF1523" s="1" t="str">
        <f>MID(טבלה2[[#This Row],[מספר רכב]],1,טבלה2[[#This Row],[ספרות בצדדים]])</f>
        <v>59</v>
      </c>
      <c r="AG1523" s="1" t="str">
        <f>CONCATENATE(טבלה2[[#This Row],[חלק שמאלי]],"-",טבלה2[[#This Row],[אמצע]],"-",טבלה2[[#This Row],[חלק ימני]])</f>
        <v>59-980-16</v>
      </c>
      <c r="AH1523">
        <f>IF(טבלה2[[#This Row],[מספר ספרות]]=7,3,2)</f>
        <v>3</v>
      </c>
      <c r="AI1523">
        <f>IF(טבלה2[[#This Row],[מספר ספרות]]=7,2,3)</f>
        <v>2</v>
      </c>
    </row>
    <row r="1524" spans="17:35" x14ac:dyDescent="0.25">
      <c r="Q1524">
        <v>1759861</v>
      </c>
      <c r="R1524">
        <v>734</v>
      </c>
      <c r="S1524" t="s">
        <v>139</v>
      </c>
      <c r="T1524" t="s">
        <v>207</v>
      </c>
      <c r="U1524" t="s">
        <v>208</v>
      </c>
      <c r="W1524">
        <v>2007</v>
      </c>
      <c r="X1524" s="1">
        <f>2025-טבלה2[[#This Row],[שנת יצור]]</f>
        <v>18</v>
      </c>
      <c r="Y1524" s="39">
        <v>45452</v>
      </c>
      <c r="Z1524" s="39">
        <v>45804</v>
      </c>
      <c r="AA1524" t="s">
        <v>248</v>
      </c>
      <c r="AB1524" t="s">
        <v>141</v>
      </c>
      <c r="AC1524" s="1">
        <f>LEN(טבלה2[[#This Row],[מספר רכב]])</f>
        <v>7</v>
      </c>
      <c r="AD1524" s="1" t="str">
        <f>RIGHT(טבלה2[[#This Row],[מספר רכב]],טבלה2[[#This Row],[ספרות בצדדים]])</f>
        <v>61</v>
      </c>
      <c r="AE1524" s="1" t="str">
        <f>MID(טבלה2[[#This Row],[מספר רכב]],טבלה2[[#This Row],[ספרות בצדדים]]+1,טבלה2[[#This Row],[ספרות באמצע]])</f>
        <v>598</v>
      </c>
      <c r="AF1524" s="1" t="str">
        <f>MID(טבלה2[[#This Row],[מספר רכב]],1,טבלה2[[#This Row],[ספרות בצדדים]])</f>
        <v>17</v>
      </c>
      <c r="AG1524" s="1" t="str">
        <f>CONCATENATE(טבלה2[[#This Row],[חלק שמאלי]],"-",טבלה2[[#This Row],[אמצע]],"-",טבלה2[[#This Row],[חלק ימני]])</f>
        <v>17-598-61</v>
      </c>
      <c r="AH1524">
        <f>IF(טבלה2[[#This Row],[מספר ספרות]]=7,3,2)</f>
        <v>3</v>
      </c>
      <c r="AI1524">
        <f>IF(טבלה2[[#This Row],[מספר ספרות]]=7,2,3)</f>
        <v>2</v>
      </c>
    </row>
    <row r="1525" spans="17:35" x14ac:dyDescent="0.25">
      <c r="Q1525">
        <v>4979862</v>
      </c>
      <c r="R1525">
        <v>845</v>
      </c>
      <c r="S1525" t="s">
        <v>226</v>
      </c>
      <c r="T1525" t="s">
        <v>247</v>
      </c>
      <c r="U1525" t="s">
        <v>183</v>
      </c>
      <c r="W1525">
        <v>2007</v>
      </c>
      <c r="X1525" s="1">
        <f>2025-טבלה2[[#This Row],[שנת יצור]]</f>
        <v>18</v>
      </c>
      <c r="Y1525" s="39">
        <v>45596</v>
      </c>
      <c r="Z1525" s="39">
        <v>45983</v>
      </c>
      <c r="AA1525" t="s">
        <v>120</v>
      </c>
      <c r="AB1525" t="s">
        <v>230</v>
      </c>
      <c r="AC1525" s="1">
        <f>LEN(טבלה2[[#This Row],[מספר רכב]])</f>
        <v>7</v>
      </c>
      <c r="AD1525" s="1" t="str">
        <f>RIGHT(טבלה2[[#This Row],[מספר רכב]],טבלה2[[#This Row],[ספרות בצדדים]])</f>
        <v>62</v>
      </c>
      <c r="AE1525" s="1" t="str">
        <f>MID(טבלה2[[#This Row],[מספר רכב]],טבלה2[[#This Row],[ספרות בצדדים]]+1,טבלה2[[#This Row],[ספרות באמצע]])</f>
        <v>798</v>
      </c>
      <c r="AF1525" s="1" t="str">
        <f>MID(טבלה2[[#This Row],[מספר רכב]],1,טבלה2[[#This Row],[ספרות בצדדים]])</f>
        <v>49</v>
      </c>
      <c r="AG1525" s="1" t="str">
        <f>CONCATENATE(טבלה2[[#This Row],[חלק שמאלי]],"-",טבלה2[[#This Row],[אמצע]],"-",טבלה2[[#This Row],[חלק ימני]])</f>
        <v>49-798-62</v>
      </c>
      <c r="AH1525">
        <f>IF(טבלה2[[#This Row],[מספר ספרות]]=7,3,2)</f>
        <v>3</v>
      </c>
      <c r="AI1525">
        <f>IF(טבלה2[[#This Row],[מספר ספרות]]=7,2,3)</f>
        <v>2</v>
      </c>
    </row>
    <row r="1526" spans="17:35" x14ac:dyDescent="0.25">
      <c r="Q1526">
        <v>7188061</v>
      </c>
      <c r="R1526">
        <v>590</v>
      </c>
      <c r="S1526" t="s">
        <v>235</v>
      </c>
      <c r="T1526" t="s">
        <v>236</v>
      </c>
      <c r="U1526" t="s">
        <v>130</v>
      </c>
      <c r="W1526">
        <v>2007</v>
      </c>
      <c r="X1526" s="1">
        <f>2025-טבלה2[[#This Row],[שנת יצור]]</f>
        <v>18</v>
      </c>
      <c r="Y1526" s="39">
        <v>45320</v>
      </c>
      <c r="Z1526" s="39">
        <v>45526</v>
      </c>
      <c r="AA1526" t="s">
        <v>116</v>
      </c>
      <c r="AB1526" t="s">
        <v>238</v>
      </c>
      <c r="AC1526" s="1">
        <f>LEN(טבלה2[[#This Row],[מספר רכב]])</f>
        <v>7</v>
      </c>
      <c r="AD1526" s="1" t="str">
        <f>RIGHT(טבלה2[[#This Row],[מספר רכב]],טבלה2[[#This Row],[ספרות בצדדים]])</f>
        <v>61</v>
      </c>
      <c r="AE1526" s="1" t="str">
        <f>MID(טבלה2[[#This Row],[מספר רכב]],טבלה2[[#This Row],[ספרות בצדדים]]+1,טבלה2[[#This Row],[ספרות באמצע]])</f>
        <v>880</v>
      </c>
      <c r="AF1526" s="1" t="str">
        <f>MID(טבלה2[[#This Row],[מספר רכב]],1,טבלה2[[#This Row],[ספרות בצדדים]])</f>
        <v>71</v>
      </c>
      <c r="AG1526" s="1" t="str">
        <f>CONCATENATE(טבלה2[[#This Row],[חלק שמאלי]],"-",טבלה2[[#This Row],[אמצע]],"-",טבלה2[[#This Row],[חלק ימני]])</f>
        <v>71-880-61</v>
      </c>
      <c r="AH1526">
        <f>IF(טבלה2[[#This Row],[מספר ספרות]]=7,3,2)</f>
        <v>3</v>
      </c>
      <c r="AI1526">
        <f>IF(טבלה2[[#This Row],[מספר ספרות]]=7,2,3)</f>
        <v>2</v>
      </c>
    </row>
    <row r="1527" spans="17:35" x14ac:dyDescent="0.25">
      <c r="Q1527">
        <v>6597850</v>
      </c>
      <c r="R1527">
        <v>338</v>
      </c>
      <c r="S1527" t="s">
        <v>931</v>
      </c>
      <c r="T1527" t="s">
        <v>932</v>
      </c>
      <c r="U1527" t="s">
        <v>121</v>
      </c>
      <c r="W1527">
        <v>2003</v>
      </c>
      <c r="X1527" s="1">
        <f>2025-טבלה2[[#This Row],[שנת יצור]]</f>
        <v>22</v>
      </c>
      <c r="Y1527" s="39">
        <v>45544</v>
      </c>
      <c r="Z1527" s="39">
        <v>45727</v>
      </c>
      <c r="AA1527" t="s">
        <v>259</v>
      </c>
      <c r="AB1527" t="s">
        <v>933</v>
      </c>
      <c r="AC1527" s="1">
        <f>LEN(טבלה2[[#This Row],[מספר רכב]])</f>
        <v>7</v>
      </c>
      <c r="AD1527" s="1" t="str">
        <f>RIGHT(טבלה2[[#This Row],[מספר רכב]],טבלה2[[#This Row],[ספרות בצדדים]])</f>
        <v>50</v>
      </c>
      <c r="AE1527" s="1" t="str">
        <f>MID(טבלה2[[#This Row],[מספר רכב]],טבלה2[[#This Row],[ספרות בצדדים]]+1,טבלה2[[#This Row],[ספרות באמצע]])</f>
        <v>978</v>
      </c>
      <c r="AF1527" s="1" t="str">
        <f>MID(טבלה2[[#This Row],[מספר רכב]],1,טבלה2[[#This Row],[ספרות בצדדים]])</f>
        <v>65</v>
      </c>
      <c r="AG1527" s="1" t="str">
        <f>CONCATENATE(טבלה2[[#This Row],[חלק שמאלי]],"-",טבלה2[[#This Row],[אמצע]],"-",טבלה2[[#This Row],[חלק ימני]])</f>
        <v>65-978-50</v>
      </c>
      <c r="AH1527">
        <f>IF(טבלה2[[#This Row],[מספר ספרות]]=7,3,2)</f>
        <v>3</v>
      </c>
      <c r="AI1527">
        <f>IF(טבלה2[[#This Row],[מספר ספרות]]=7,2,3)</f>
        <v>2</v>
      </c>
    </row>
    <row r="1528" spans="17:35" x14ac:dyDescent="0.25">
      <c r="Q1528">
        <v>8860364</v>
      </c>
      <c r="R1528">
        <v>413</v>
      </c>
      <c r="S1528" t="s">
        <v>123</v>
      </c>
      <c r="T1528" t="s">
        <v>159</v>
      </c>
      <c r="U1528" t="s">
        <v>158</v>
      </c>
      <c r="V1528">
        <v>15</v>
      </c>
      <c r="W1528">
        <v>2008</v>
      </c>
      <c r="X1528" s="1">
        <f>2025-טבלה2[[#This Row],[שנת יצור]]</f>
        <v>17</v>
      </c>
      <c r="Y1528" s="39">
        <v>45684</v>
      </c>
      <c r="Z1528" s="39">
        <v>46038</v>
      </c>
      <c r="AA1528" t="s">
        <v>126</v>
      </c>
      <c r="AB1528" t="s">
        <v>127</v>
      </c>
      <c r="AC1528" s="1">
        <f>LEN(טבלה2[[#This Row],[מספר רכב]])</f>
        <v>7</v>
      </c>
      <c r="AD1528" s="1" t="str">
        <f>RIGHT(טבלה2[[#This Row],[מספר רכב]],טבלה2[[#This Row],[ספרות בצדדים]])</f>
        <v>64</v>
      </c>
      <c r="AE1528" s="1" t="str">
        <f>MID(טבלה2[[#This Row],[מספר רכב]],טבלה2[[#This Row],[ספרות בצדדים]]+1,טבלה2[[#This Row],[ספרות באמצע]])</f>
        <v>603</v>
      </c>
      <c r="AF1528" s="1" t="str">
        <f>MID(טבלה2[[#This Row],[מספר רכב]],1,טבלה2[[#This Row],[ספרות בצדדים]])</f>
        <v>88</v>
      </c>
      <c r="AG1528" s="1" t="str">
        <f>CONCATENATE(טבלה2[[#This Row],[חלק שמאלי]],"-",טבלה2[[#This Row],[אמצע]],"-",טבלה2[[#This Row],[חלק ימני]])</f>
        <v>88-603-64</v>
      </c>
      <c r="AH1528">
        <f>IF(טבלה2[[#This Row],[מספר ספרות]]=7,3,2)</f>
        <v>3</v>
      </c>
      <c r="AI1528">
        <f>IF(טבלה2[[#This Row],[מספר ספרות]]=7,2,3)</f>
        <v>2</v>
      </c>
    </row>
    <row r="1529" spans="17:35" x14ac:dyDescent="0.25">
      <c r="Q1529">
        <v>7304959</v>
      </c>
      <c r="R1529">
        <v>413</v>
      </c>
      <c r="S1529" t="s">
        <v>123</v>
      </c>
      <c r="T1529" t="s">
        <v>124</v>
      </c>
      <c r="U1529" t="s">
        <v>125</v>
      </c>
      <c r="W1529">
        <v>2005</v>
      </c>
      <c r="X1529" s="1">
        <f>2025-טבלה2[[#This Row],[שנת יצור]]</f>
        <v>20</v>
      </c>
      <c r="Y1529" s="39">
        <v>45676</v>
      </c>
      <c r="Z1529" s="39">
        <v>45855</v>
      </c>
      <c r="AA1529" t="s">
        <v>126</v>
      </c>
      <c r="AB1529" t="s">
        <v>127</v>
      </c>
      <c r="AC1529" s="1">
        <f>LEN(טבלה2[[#This Row],[מספר רכב]])</f>
        <v>7</v>
      </c>
      <c r="AD1529" s="1" t="str">
        <f>RIGHT(טבלה2[[#This Row],[מספר רכב]],טבלה2[[#This Row],[ספרות בצדדים]])</f>
        <v>59</v>
      </c>
      <c r="AE1529" s="1" t="str">
        <f>MID(טבלה2[[#This Row],[מספר רכב]],טבלה2[[#This Row],[ספרות בצדדים]]+1,טבלה2[[#This Row],[ספרות באמצע]])</f>
        <v>049</v>
      </c>
      <c r="AF1529" s="1" t="str">
        <f>MID(טבלה2[[#This Row],[מספר רכב]],1,טבלה2[[#This Row],[ספרות בצדדים]])</f>
        <v>73</v>
      </c>
      <c r="AG1529" s="1" t="str">
        <f>CONCATENATE(טבלה2[[#This Row],[חלק שמאלי]],"-",טבלה2[[#This Row],[אמצע]],"-",טבלה2[[#This Row],[חלק ימני]])</f>
        <v>73-049-59</v>
      </c>
      <c r="AH1529">
        <f>IF(טבלה2[[#This Row],[מספר ספרות]]=7,3,2)</f>
        <v>3</v>
      </c>
      <c r="AI1529">
        <f>IF(טבלה2[[#This Row],[מספר ספרות]]=7,2,3)</f>
        <v>2</v>
      </c>
    </row>
    <row r="1530" spans="17:35" x14ac:dyDescent="0.25">
      <c r="Q1530">
        <v>2391561</v>
      </c>
      <c r="R1530">
        <v>413</v>
      </c>
      <c r="S1530" t="s">
        <v>123</v>
      </c>
      <c r="T1530" t="s">
        <v>124</v>
      </c>
      <c r="U1530" t="s">
        <v>125</v>
      </c>
      <c r="W1530">
        <v>2007</v>
      </c>
      <c r="X1530" s="1">
        <f>2025-טבלה2[[#This Row],[שנת יצור]]</f>
        <v>18</v>
      </c>
      <c r="Y1530" s="39">
        <v>45803</v>
      </c>
      <c r="Z1530" s="39">
        <v>46162</v>
      </c>
      <c r="AA1530" t="s">
        <v>126</v>
      </c>
      <c r="AB1530" t="s">
        <v>127</v>
      </c>
      <c r="AC1530" s="1">
        <f>LEN(טבלה2[[#This Row],[מספר רכב]])</f>
        <v>7</v>
      </c>
      <c r="AD1530" s="1" t="str">
        <f>RIGHT(טבלה2[[#This Row],[מספר רכב]],טבלה2[[#This Row],[ספרות בצדדים]])</f>
        <v>61</v>
      </c>
      <c r="AE1530" s="1" t="str">
        <f>MID(טבלה2[[#This Row],[מספר רכב]],טבלה2[[#This Row],[ספרות בצדדים]]+1,טבלה2[[#This Row],[ספרות באמצע]])</f>
        <v>915</v>
      </c>
      <c r="AF1530" s="1" t="str">
        <f>MID(טבלה2[[#This Row],[מספר רכב]],1,טבלה2[[#This Row],[ספרות בצדדים]])</f>
        <v>23</v>
      </c>
      <c r="AG1530" s="1" t="str">
        <f>CONCATENATE(טבלה2[[#This Row],[חלק שמאלי]],"-",טבלה2[[#This Row],[אמצע]],"-",טבלה2[[#This Row],[חלק ימני]])</f>
        <v>23-915-61</v>
      </c>
      <c r="AH1530">
        <f>IF(טבלה2[[#This Row],[מספר ספרות]]=7,3,2)</f>
        <v>3</v>
      </c>
      <c r="AI1530">
        <f>IF(טבלה2[[#This Row],[מספר ספרות]]=7,2,3)</f>
        <v>2</v>
      </c>
    </row>
    <row r="1531" spans="17:35" x14ac:dyDescent="0.25">
      <c r="Q1531">
        <v>6154450</v>
      </c>
      <c r="R1531">
        <v>481</v>
      </c>
      <c r="S1531" t="s">
        <v>165</v>
      </c>
      <c r="T1531" t="s">
        <v>459</v>
      </c>
      <c r="U1531" t="s">
        <v>934</v>
      </c>
      <c r="W1531">
        <v>2003</v>
      </c>
      <c r="X1531" s="1">
        <f>2025-טבלה2[[#This Row],[שנת יצור]]</f>
        <v>22</v>
      </c>
      <c r="Y1531" s="39">
        <v>45712</v>
      </c>
      <c r="Z1531" s="39">
        <v>45887</v>
      </c>
      <c r="AA1531" t="s">
        <v>116</v>
      </c>
      <c r="AB1531" t="s">
        <v>230</v>
      </c>
      <c r="AC1531" s="1">
        <f>LEN(טבלה2[[#This Row],[מספר רכב]])</f>
        <v>7</v>
      </c>
      <c r="AD1531" s="1" t="str">
        <f>RIGHT(טבלה2[[#This Row],[מספר רכב]],טבלה2[[#This Row],[ספרות בצדדים]])</f>
        <v>50</v>
      </c>
      <c r="AE1531" s="1" t="str">
        <f>MID(טבלה2[[#This Row],[מספר רכב]],טבלה2[[#This Row],[ספרות בצדדים]]+1,טבלה2[[#This Row],[ספרות באמצע]])</f>
        <v>544</v>
      </c>
      <c r="AF1531" s="1" t="str">
        <f>MID(טבלה2[[#This Row],[מספר רכב]],1,טבלה2[[#This Row],[ספרות בצדדים]])</f>
        <v>61</v>
      </c>
      <c r="AG1531" s="1" t="str">
        <f>CONCATENATE(טבלה2[[#This Row],[חלק שמאלי]],"-",טבלה2[[#This Row],[אמצע]],"-",טבלה2[[#This Row],[חלק ימני]])</f>
        <v>61-544-50</v>
      </c>
      <c r="AH1531">
        <f>IF(טבלה2[[#This Row],[מספר ספרות]]=7,3,2)</f>
        <v>3</v>
      </c>
      <c r="AI1531">
        <f>IF(טבלה2[[#This Row],[מספר ספרות]]=7,2,3)</f>
        <v>2</v>
      </c>
    </row>
    <row r="1532" spans="17:35" x14ac:dyDescent="0.25">
      <c r="Q1532">
        <v>3894413</v>
      </c>
      <c r="R1532">
        <v>588</v>
      </c>
      <c r="S1532" t="s">
        <v>111</v>
      </c>
      <c r="T1532" t="s">
        <v>112</v>
      </c>
      <c r="U1532" t="s">
        <v>113</v>
      </c>
      <c r="W1532">
        <v>2006</v>
      </c>
      <c r="X1532" s="1">
        <f>2025-טבלה2[[#This Row],[שנת יצור]]</f>
        <v>19</v>
      </c>
      <c r="Y1532" s="39">
        <v>45623</v>
      </c>
      <c r="Z1532" s="39">
        <v>46018</v>
      </c>
      <c r="AA1532" t="s">
        <v>118</v>
      </c>
      <c r="AB1532" t="s">
        <v>115</v>
      </c>
      <c r="AC1532" s="1">
        <f>LEN(טבלה2[[#This Row],[מספר רכב]])</f>
        <v>7</v>
      </c>
      <c r="AD1532" s="1" t="str">
        <f>RIGHT(טבלה2[[#This Row],[מספר רכב]],טבלה2[[#This Row],[ספרות בצדדים]])</f>
        <v>13</v>
      </c>
      <c r="AE1532" s="1" t="str">
        <f>MID(טבלה2[[#This Row],[מספר רכב]],טבלה2[[#This Row],[ספרות בצדדים]]+1,טבלה2[[#This Row],[ספרות באמצע]])</f>
        <v>944</v>
      </c>
      <c r="AF1532" s="1" t="str">
        <f>MID(טבלה2[[#This Row],[מספר רכב]],1,טבלה2[[#This Row],[ספרות בצדדים]])</f>
        <v>38</v>
      </c>
      <c r="AG1532" s="1" t="str">
        <f>CONCATENATE(טבלה2[[#This Row],[חלק שמאלי]],"-",טבלה2[[#This Row],[אמצע]],"-",טבלה2[[#This Row],[חלק ימני]])</f>
        <v>38-944-13</v>
      </c>
      <c r="AH1532">
        <f>IF(טבלה2[[#This Row],[מספר ספרות]]=7,3,2)</f>
        <v>3</v>
      </c>
      <c r="AI1532">
        <f>IF(טבלה2[[#This Row],[מספר ספרות]]=7,2,3)</f>
        <v>2</v>
      </c>
    </row>
    <row r="1533" spans="17:35" x14ac:dyDescent="0.25">
      <c r="Q1533">
        <v>3207065</v>
      </c>
      <c r="R1533">
        <v>845</v>
      </c>
      <c r="S1533" t="s">
        <v>226</v>
      </c>
      <c r="T1533" t="s">
        <v>247</v>
      </c>
      <c r="U1533" t="s">
        <v>183</v>
      </c>
      <c r="W1533">
        <v>2008</v>
      </c>
      <c r="X1533" s="1">
        <f>2025-טבלה2[[#This Row],[שנת יצור]]</f>
        <v>17</v>
      </c>
      <c r="Y1533" s="39">
        <v>45747</v>
      </c>
      <c r="Z1533" s="39">
        <v>46043</v>
      </c>
      <c r="AA1533" t="s">
        <v>119</v>
      </c>
      <c r="AB1533" t="s">
        <v>230</v>
      </c>
      <c r="AC1533" s="1">
        <f>LEN(טבלה2[[#This Row],[מספר רכב]])</f>
        <v>7</v>
      </c>
      <c r="AD1533" s="1" t="str">
        <f>RIGHT(טבלה2[[#This Row],[מספר רכב]],טבלה2[[#This Row],[ספרות בצדדים]])</f>
        <v>65</v>
      </c>
      <c r="AE1533" s="1" t="str">
        <f>MID(טבלה2[[#This Row],[מספר רכב]],טבלה2[[#This Row],[ספרות בצדדים]]+1,טבלה2[[#This Row],[ספרות באמצע]])</f>
        <v>070</v>
      </c>
      <c r="AF1533" s="1" t="str">
        <f>MID(טבלה2[[#This Row],[מספר רכב]],1,טבלה2[[#This Row],[ספרות בצדדים]])</f>
        <v>32</v>
      </c>
      <c r="AG1533" s="1" t="str">
        <f>CONCATENATE(טבלה2[[#This Row],[חלק שמאלי]],"-",טבלה2[[#This Row],[אמצע]],"-",טבלה2[[#This Row],[חלק ימני]])</f>
        <v>32-070-65</v>
      </c>
      <c r="AH1533">
        <f>IF(טבלה2[[#This Row],[מספר ספרות]]=7,3,2)</f>
        <v>3</v>
      </c>
      <c r="AI1533">
        <f>IF(טבלה2[[#This Row],[מספר ספרות]]=7,2,3)</f>
        <v>2</v>
      </c>
    </row>
    <row r="1534" spans="17:35" x14ac:dyDescent="0.25">
      <c r="Q1534">
        <v>1919262</v>
      </c>
      <c r="R1534">
        <v>413</v>
      </c>
      <c r="S1534" t="s">
        <v>123</v>
      </c>
      <c r="T1534" t="s">
        <v>124</v>
      </c>
      <c r="U1534" t="s">
        <v>125</v>
      </c>
      <c r="W1534">
        <v>2007</v>
      </c>
      <c r="X1534" s="1">
        <f>2025-טבלה2[[#This Row],[שנת יצור]]</f>
        <v>18</v>
      </c>
      <c r="Y1534" s="39">
        <v>45635</v>
      </c>
      <c r="Z1534" s="39">
        <v>46001</v>
      </c>
      <c r="AA1534" t="s">
        <v>133</v>
      </c>
      <c r="AB1534" t="s">
        <v>127</v>
      </c>
      <c r="AC1534" s="1">
        <f>LEN(טבלה2[[#This Row],[מספר רכב]])</f>
        <v>7</v>
      </c>
      <c r="AD1534" s="1" t="str">
        <f>RIGHT(טבלה2[[#This Row],[מספר רכב]],טבלה2[[#This Row],[ספרות בצדדים]])</f>
        <v>62</v>
      </c>
      <c r="AE1534" s="1" t="str">
        <f>MID(טבלה2[[#This Row],[מספר רכב]],טבלה2[[#This Row],[ספרות בצדדים]]+1,טבלה2[[#This Row],[ספרות באמצע]])</f>
        <v>192</v>
      </c>
      <c r="AF1534" s="1" t="str">
        <f>MID(טבלה2[[#This Row],[מספר רכב]],1,טבלה2[[#This Row],[ספרות בצדדים]])</f>
        <v>19</v>
      </c>
      <c r="AG1534" s="1" t="str">
        <f>CONCATENATE(טבלה2[[#This Row],[חלק שמאלי]],"-",טבלה2[[#This Row],[אמצע]],"-",טבלה2[[#This Row],[חלק ימני]])</f>
        <v>19-192-62</v>
      </c>
      <c r="AH1534">
        <f>IF(טבלה2[[#This Row],[מספר ספרות]]=7,3,2)</f>
        <v>3</v>
      </c>
      <c r="AI1534">
        <f>IF(טבלה2[[#This Row],[מספר ספרות]]=7,2,3)</f>
        <v>2</v>
      </c>
    </row>
    <row r="1535" spans="17:35" x14ac:dyDescent="0.25">
      <c r="Q1535">
        <v>7673614</v>
      </c>
      <c r="R1535">
        <v>413</v>
      </c>
      <c r="S1535" t="s">
        <v>123</v>
      </c>
      <c r="T1535" t="s">
        <v>179</v>
      </c>
      <c r="U1535" t="s">
        <v>158</v>
      </c>
      <c r="W1535">
        <v>2006</v>
      </c>
      <c r="X1535" s="1">
        <f>2025-טבלה2[[#This Row],[שנת יצור]]</f>
        <v>19</v>
      </c>
      <c r="Y1535" s="39">
        <v>45593</v>
      </c>
      <c r="Z1535" s="39">
        <v>45956</v>
      </c>
      <c r="AA1535" t="s">
        <v>133</v>
      </c>
      <c r="AB1535" t="s">
        <v>127</v>
      </c>
      <c r="AC1535" s="1">
        <f>LEN(טבלה2[[#This Row],[מספר רכב]])</f>
        <v>7</v>
      </c>
      <c r="AD1535" s="1" t="str">
        <f>RIGHT(טבלה2[[#This Row],[מספר רכב]],טבלה2[[#This Row],[ספרות בצדדים]])</f>
        <v>14</v>
      </c>
      <c r="AE1535" s="1" t="str">
        <f>MID(טבלה2[[#This Row],[מספר רכב]],טבלה2[[#This Row],[ספרות בצדדים]]+1,טבלה2[[#This Row],[ספרות באמצע]])</f>
        <v>736</v>
      </c>
      <c r="AF1535" s="1" t="str">
        <f>MID(טבלה2[[#This Row],[מספר רכב]],1,טבלה2[[#This Row],[ספרות בצדדים]])</f>
        <v>76</v>
      </c>
      <c r="AG1535" s="1" t="str">
        <f>CONCATENATE(טבלה2[[#This Row],[חלק שמאלי]],"-",טבלה2[[#This Row],[אמצע]],"-",טבלה2[[#This Row],[חלק ימני]])</f>
        <v>76-736-14</v>
      </c>
      <c r="AH1535">
        <f>IF(טבלה2[[#This Row],[מספר ספרות]]=7,3,2)</f>
        <v>3</v>
      </c>
      <c r="AI1535">
        <f>IF(טבלה2[[#This Row],[מספר ספרות]]=7,2,3)</f>
        <v>2</v>
      </c>
    </row>
    <row r="1536" spans="17:35" x14ac:dyDescent="0.25">
      <c r="Q1536">
        <v>5237059</v>
      </c>
      <c r="R1536">
        <v>734</v>
      </c>
      <c r="S1536" t="s">
        <v>139</v>
      </c>
      <c r="T1536" t="s">
        <v>140</v>
      </c>
      <c r="U1536" t="s">
        <v>136</v>
      </c>
      <c r="W1536">
        <v>2005</v>
      </c>
      <c r="X1536" s="1">
        <f>2025-טבלה2[[#This Row],[שנת יצור]]</f>
        <v>20</v>
      </c>
      <c r="Y1536" s="39">
        <v>45328</v>
      </c>
      <c r="Z1536" s="39">
        <v>45695</v>
      </c>
      <c r="AA1536" t="s">
        <v>116</v>
      </c>
      <c r="AB1536" t="s">
        <v>141</v>
      </c>
      <c r="AC1536" s="1">
        <f>LEN(טבלה2[[#This Row],[מספר רכב]])</f>
        <v>7</v>
      </c>
      <c r="AD1536" s="1" t="str">
        <f>RIGHT(טבלה2[[#This Row],[מספר רכב]],טבלה2[[#This Row],[ספרות בצדדים]])</f>
        <v>59</v>
      </c>
      <c r="AE1536" s="1" t="str">
        <f>MID(טבלה2[[#This Row],[מספר רכב]],טבלה2[[#This Row],[ספרות בצדדים]]+1,טבלה2[[#This Row],[ספרות באמצע]])</f>
        <v>370</v>
      </c>
      <c r="AF1536" s="1" t="str">
        <f>MID(טבלה2[[#This Row],[מספר רכב]],1,טבלה2[[#This Row],[ספרות בצדדים]])</f>
        <v>52</v>
      </c>
      <c r="AG1536" s="1" t="str">
        <f>CONCATENATE(טבלה2[[#This Row],[חלק שמאלי]],"-",טבלה2[[#This Row],[אמצע]],"-",טבלה2[[#This Row],[חלק ימני]])</f>
        <v>52-370-59</v>
      </c>
      <c r="AH1536">
        <f>IF(טבלה2[[#This Row],[מספר ספרות]]=7,3,2)</f>
        <v>3</v>
      </c>
      <c r="AI1536">
        <f>IF(טבלה2[[#This Row],[מספר ספרות]]=7,2,3)</f>
        <v>2</v>
      </c>
    </row>
    <row r="1537" spans="17:35" x14ac:dyDescent="0.25">
      <c r="Q1537">
        <v>7917161</v>
      </c>
      <c r="R1537">
        <v>676</v>
      </c>
      <c r="S1537" t="s">
        <v>518</v>
      </c>
      <c r="T1537" t="s">
        <v>935</v>
      </c>
      <c r="U1537" t="s">
        <v>936</v>
      </c>
      <c r="W1537">
        <v>2008</v>
      </c>
      <c r="X1537" s="1">
        <f>2025-טבלה2[[#This Row],[שנת יצור]]</f>
        <v>17</v>
      </c>
      <c r="Y1537" s="39">
        <v>45359</v>
      </c>
      <c r="Z1537" s="39">
        <v>45784</v>
      </c>
      <c r="AA1537" t="s">
        <v>820</v>
      </c>
      <c r="AB1537" t="s">
        <v>937</v>
      </c>
      <c r="AC1537" s="1">
        <f>LEN(טבלה2[[#This Row],[מספר רכב]])</f>
        <v>7</v>
      </c>
      <c r="AD1537" s="1" t="str">
        <f>RIGHT(טבלה2[[#This Row],[מספר רכב]],טבלה2[[#This Row],[ספרות בצדדים]])</f>
        <v>61</v>
      </c>
      <c r="AE1537" s="1" t="str">
        <f>MID(טבלה2[[#This Row],[מספר רכב]],טבלה2[[#This Row],[ספרות בצדדים]]+1,טבלה2[[#This Row],[ספרות באמצע]])</f>
        <v>171</v>
      </c>
      <c r="AF1537" s="1" t="str">
        <f>MID(טבלה2[[#This Row],[מספר רכב]],1,טבלה2[[#This Row],[ספרות בצדדים]])</f>
        <v>79</v>
      </c>
      <c r="AG1537" s="1" t="str">
        <f>CONCATENATE(טבלה2[[#This Row],[חלק שמאלי]],"-",טבלה2[[#This Row],[אמצע]],"-",טבלה2[[#This Row],[חלק ימני]])</f>
        <v>79-171-61</v>
      </c>
      <c r="AH1537">
        <f>IF(טבלה2[[#This Row],[מספר ספרות]]=7,3,2)</f>
        <v>3</v>
      </c>
      <c r="AI1537">
        <f>IF(טבלה2[[#This Row],[מספר ספרות]]=7,2,3)</f>
        <v>2</v>
      </c>
    </row>
    <row r="1538" spans="17:35" x14ac:dyDescent="0.25">
      <c r="Q1538">
        <v>7393162</v>
      </c>
      <c r="R1538">
        <v>588</v>
      </c>
      <c r="S1538" t="s">
        <v>111</v>
      </c>
      <c r="T1538" t="s">
        <v>112</v>
      </c>
      <c r="U1538" t="s">
        <v>121</v>
      </c>
      <c r="V1538">
        <v>15</v>
      </c>
      <c r="W1538">
        <v>2007</v>
      </c>
      <c r="X1538" s="1">
        <f>2025-טבלה2[[#This Row],[שנת יצור]]</f>
        <v>18</v>
      </c>
      <c r="Y1538" s="39">
        <v>45343</v>
      </c>
      <c r="Z1538" s="39">
        <v>45708</v>
      </c>
      <c r="AA1538" t="s">
        <v>120</v>
      </c>
      <c r="AB1538" t="s">
        <v>115</v>
      </c>
      <c r="AC1538" s="1">
        <f>LEN(טבלה2[[#This Row],[מספר רכב]])</f>
        <v>7</v>
      </c>
      <c r="AD1538" s="1" t="str">
        <f>RIGHT(טבלה2[[#This Row],[מספר רכב]],טבלה2[[#This Row],[ספרות בצדדים]])</f>
        <v>62</v>
      </c>
      <c r="AE1538" s="1" t="str">
        <f>MID(טבלה2[[#This Row],[מספר רכב]],טבלה2[[#This Row],[ספרות בצדדים]]+1,טבלה2[[#This Row],[ספרות באמצע]])</f>
        <v>931</v>
      </c>
      <c r="AF1538" s="1" t="str">
        <f>MID(טבלה2[[#This Row],[מספר רכב]],1,טבלה2[[#This Row],[ספרות בצדדים]])</f>
        <v>73</v>
      </c>
      <c r="AG1538" s="1" t="str">
        <f>CONCATENATE(טבלה2[[#This Row],[חלק שמאלי]],"-",טבלה2[[#This Row],[אמצע]],"-",טבלה2[[#This Row],[חלק ימני]])</f>
        <v>73-931-62</v>
      </c>
      <c r="AH1538">
        <f>IF(טבלה2[[#This Row],[מספר ספרות]]=7,3,2)</f>
        <v>3</v>
      </c>
      <c r="AI1538">
        <f>IF(טבלה2[[#This Row],[מספר ספרות]]=7,2,3)</f>
        <v>2</v>
      </c>
    </row>
    <row r="1539" spans="17:35" x14ac:dyDescent="0.25">
      <c r="Q1539">
        <v>6383560</v>
      </c>
      <c r="R1539">
        <v>588</v>
      </c>
      <c r="S1539" t="s">
        <v>111</v>
      </c>
      <c r="T1539" t="s">
        <v>112</v>
      </c>
      <c r="U1539" t="s">
        <v>113</v>
      </c>
      <c r="W1539">
        <v>2006</v>
      </c>
      <c r="X1539" s="1">
        <f>2025-טבלה2[[#This Row],[שנת יצור]]</f>
        <v>19</v>
      </c>
      <c r="Y1539" s="39">
        <v>45699</v>
      </c>
      <c r="Z1539" s="39">
        <v>46080</v>
      </c>
      <c r="AA1539" t="s">
        <v>120</v>
      </c>
      <c r="AB1539" t="s">
        <v>115</v>
      </c>
      <c r="AC1539" s="1">
        <f>LEN(טבלה2[[#This Row],[מספר רכב]])</f>
        <v>7</v>
      </c>
      <c r="AD1539" s="1" t="str">
        <f>RIGHT(טבלה2[[#This Row],[מספר רכב]],טבלה2[[#This Row],[ספרות בצדדים]])</f>
        <v>60</v>
      </c>
      <c r="AE1539" s="1" t="str">
        <f>MID(טבלה2[[#This Row],[מספר רכב]],טבלה2[[#This Row],[ספרות בצדדים]]+1,טבלה2[[#This Row],[ספרות באמצע]])</f>
        <v>835</v>
      </c>
      <c r="AF1539" s="1" t="str">
        <f>MID(טבלה2[[#This Row],[מספר רכב]],1,טבלה2[[#This Row],[ספרות בצדדים]])</f>
        <v>63</v>
      </c>
      <c r="AG1539" s="1" t="str">
        <f>CONCATENATE(טבלה2[[#This Row],[חלק שמאלי]],"-",טבלה2[[#This Row],[אמצע]],"-",טבלה2[[#This Row],[חלק ימני]])</f>
        <v>63-835-60</v>
      </c>
      <c r="AH1539">
        <f>IF(טבלה2[[#This Row],[מספר ספרות]]=7,3,2)</f>
        <v>3</v>
      </c>
      <c r="AI1539">
        <f>IF(טבלה2[[#This Row],[מספר ספרות]]=7,2,3)</f>
        <v>2</v>
      </c>
    </row>
    <row r="1540" spans="17:35" x14ac:dyDescent="0.25">
      <c r="Q1540">
        <v>2053866</v>
      </c>
      <c r="R1540">
        <v>590</v>
      </c>
      <c r="S1540" t="s">
        <v>235</v>
      </c>
      <c r="T1540" t="s">
        <v>236</v>
      </c>
      <c r="U1540" t="s">
        <v>130</v>
      </c>
      <c r="V1540">
        <v>15</v>
      </c>
      <c r="W1540">
        <v>2008</v>
      </c>
      <c r="X1540" s="1">
        <f>2025-טבלה2[[#This Row],[שנת יצור]]</f>
        <v>17</v>
      </c>
      <c r="Y1540" s="39">
        <v>45748</v>
      </c>
      <c r="Z1540" s="39">
        <v>46100</v>
      </c>
      <c r="AA1540" t="s">
        <v>116</v>
      </c>
      <c r="AB1540" t="s">
        <v>238</v>
      </c>
      <c r="AC1540" s="1">
        <f>LEN(טבלה2[[#This Row],[מספר רכב]])</f>
        <v>7</v>
      </c>
      <c r="AD1540" s="1" t="str">
        <f>RIGHT(טבלה2[[#This Row],[מספר רכב]],טבלה2[[#This Row],[ספרות בצדדים]])</f>
        <v>66</v>
      </c>
      <c r="AE1540" s="1" t="str">
        <f>MID(טבלה2[[#This Row],[מספר רכב]],טבלה2[[#This Row],[ספרות בצדדים]]+1,טבלה2[[#This Row],[ספרות באמצע]])</f>
        <v>538</v>
      </c>
      <c r="AF1540" s="1" t="str">
        <f>MID(טבלה2[[#This Row],[מספר רכב]],1,טבלה2[[#This Row],[ספרות בצדדים]])</f>
        <v>20</v>
      </c>
      <c r="AG1540" s="1" t="str">
        <f>CONCATENATE(טבלה2[[#This Row],[חלק שמאלי]],"-",טבלה2[[#This Row],[אמצע]],"-",טבלה2[[#This Row],[חלק ימני]])</f>
        <v>20-538-66</v>
      </c>
      <c r="AH1540">
        <f>IF(טבלה2[[#This Row],[מספר ספרות]]=7,3,2)</f>
        <v>3</v>
      </c>
      <c r="AI1540">
        <f>IF(טבלה2[[#This Row],[מספר ספרות]]=7,2,3)</f>
        <v>2</v>
      </c>
    </row>
    <row r="1541" spans="17:35" x14ac:dyDescent="0.25">
      <c r="Q1541">
        <v>4823661</v>
      </c>
      <c r="R1541">
        <v>588</v>
      </c>
      <c r="S1541" t="s">
        <v>111</v>
      </c>
      <c r="T1541" t="s">
        <v>112</v>
      </c>
      <c r="U1541" t="s">
        <v>121</v>
      </c>
      <c r="W1541">
        <v>2007</v>
      </c>
      <c r="X1541" s="1">
        <f>2025-טבלה2[[#This Row],[שנת יצור]]</f>
        <v>18</v>
      </c>
      <c r="Y1541" s="39">
        <v>45559</v>
      </c>
      <c r="Z1541" s="39">
        <v>45906</v>
      </c>
      <c r="AA1541" t="s">
        <v>116</v>
      </c>
      <c r="AB1541" t="s">
        <v>115</v>
      </c>
      <c r="AC1541" s="1">
        <f>LEN(טבלה2[[#This Row],[מספר רכב]])</f>
        <v>7</v>
      </c>
      <c r="AD1541" s="1" t="str">
        <f>RIGHT(טבלה2[[#This Row],[מספר רכב]],טבלה2[[#This Row],[ספרות בצדדים]])</f>
        <v>61</v>
      </c>
      <c r="AE1541" s="1" t="str">
        <f>MID(טבלה2[[#This Row],[מספר רכב]],טבלה2[[#This Row],[ספרות בצדדים]]+1,טבלה2[[#This Row],[ספרות באמצע]])</f>
        <v>236</v>
      </c>
      <c r="AF1541" s="1" t="str">
        <f>MID(טבלה2[[#This Row],[מספר רכב]],1,טבלה2[[#This Row],[ספרות בצדדים]])</f>
        <v>48</v>
      </c>
      <c r="AG1541" s="1" t="str">
        <f>CONCATENATE(טבלה2[[#This Row],[חלק שמאלי]],"-",טבלה2[[#This Row],[אמצע]],"-",טבלה2[[#This Row],[חלק ימני]])</f>
        <v>48-236-61</v>
      </c>
      <c r="AH1541">
        <f>IF(טבלה2[[#This Row],[מספר ספרות]]=7,3,2)</f>
        <v>3</v>
      </c>
      <c r="AI1541">
        <f>IF(טבלה2[[#This Row],[מספר ספרות]]=7,2,3)</f>
        <v>2</v>
      </c>
    </row>
    <row r="1542" spans="17:35" x14ac:dyDescent="0.25">
      <c r="Q1542">
        <v>2537351</v>
      </c>
      <c r="R1542">
        <v>839</v>
      </c>
      <c r="S1542" t="s">
        <v>244</v>
      </c>
      <c r="T1542" t="s">
        <v>280</v>
      </c>
      <c r="U1542" t="s">
        <v>158</v>
      </c>
      <c r="W1542">
        <v>2003</v>
      </c>
      <c r="X1542" s="1">
        <f>2025-טבלה2[[#This Row],[שנת יצור]]</f>
        <v>22</v>
      </c>
      <c r="Y1542" s="39">
        <v>45684</v>
      </c>
      <c r="Z1542" s="39">
        <v>45844</v>
      </c>
      <c r="AA1542" t="s">
        <v>133</v>
      </c>
      <c r="AB1542" t="s">
        <v>127</v>
      </c>
      <c r="AC1542" s="1">
        <f>LEN(טבלה2[[#This Row],[מספר רכב]])</f>
        <v>7</v>
      </c>
      <c r="AD1542" s="1" t="str">
        <f>RIGHT(טבלה2[[#This Row],[מספר רכב]],טבלה2[[#This Row],[ספרות בצדדים]])</f>
        <v>51</v>
      </c>
      <c r="AE1542" s="1" t="str">
        <f>MID(טבלה2[[#This Row],[מספר רכב]],טבלה2[[#This Row],[ספרות בצדדים]]+1,טבלה2[[#This Row],[ספרות באמצע]])</f>
        <v>373</v>
      </c>
      <c r="AF1542" s="1" t="str">
        <f>MID(טבלה2[[#This Row],[מספר רכב]],1,טבלה2[[#This Row],[ספרות בצדדים]])</f>
        <v>25</v>
      </c>
      <c r="AG1542" s="1" t="str">
        <f>CONCATENATE(טבלה2[[#This Row],[חלק שמאלי]],"-",טבלה2[[#This Row],[אמצע]],"-",טבלה2[[#This Row],[חלק ימני]])</f>
        <v>25-373-51</v>
      </c>
      <c r="AH1542">
        <f>IF(טבלה2[[#This Row],[מספר ספרות]]=7,3,2)</f>
        <v>3</v>
      </c>
      <c r="AI1542">
        <f>IF(טבלה2[[#This Row],[מספר ספרות]]=7,2,3)</f>
        <v>2</v>
      </c>
    </row>
    <row r="1543" spans="17:35" x14ac:dyDescent="0.25">
      <c r="Q1543">
        <v>7925463</v>
      </c>
      <c r="R1543">
        <v>413</v>
      </c>
      <c r="S1543" t="s">
        <v>123</v>
      </c>
      <c r="T1543" t="s">
        <v>318</v>
      </c>
      <c r="U1543" t="s">
        <v>130</v>
      </c>
      <c r="V1543">
        <v>15</v>
      </c>
      <c r="W1543">
        <v>2008</v>
      </c>
      <c r="X1543" s="1">
        <f>2025-טבלה2[[#This Row],[שנת יצור]]</f>
        <v>17</v>
      </c>
      <c r="Y1543" s="39">
        <v>45541</v>
      </c>
      <c r="Z1543" s="39">
        <v>45881</v>
      </c>
      <c r="AA1543" t="s">
        <v>120</v>
      </c>
      <c r="AB1543" t="s">
        <v>319</v>
      </c>
      <c r="AC1543" s="1">
        <f>LEN(טבלה2[[#This Row],[מספר רכב]])</f>
        <v>7</v>
      </c>
      <c r="AD1543" s="1" t="str">
        <f>RIGHT(טבלה2[[#This Row],[מספר רכב]],טבלה2[[#This Row],[ספרות בצדדים]])</f>
        <v>63</v>
      </c>
      <c r="AE1543" s="1" t="str">
        <f>MID(טבלה2[[#This Row],[מספר רכב]],טבלה2[[#This Row],[ספרות בצדדים]]+1,טבלה2[[#This Row],[ספרות באמצע]])</f>
        <v>254</v>
      </c>
      <c r="AF1543" s="1" t="str">
        <f>MID(טבלה2[[#This Row],[מספר רכב]],1,טבלה2[[#This Row],[ספרות בצדדים]])</f>
        <v>79</v>
      </c>
      <c r="AG1543" s="1" t="str">
        <f>CONCATENATE(טבלה2[[#This Row],[חלק שמאלי]],"-",טבלה2[[#This Row],[אמצע]],"-",טבלה2[[#This Row],[חלק ימני]])</f>
        <v>79-254-63</v>
      </c>
      <c r="AH1543">
        <f>IF(טבלה2[[#This Row],[מספר ספרות]]=7,3,2)</f>
        <v>3</v>
      </c>
      <c r="AI1543">
        <f>IF(טבלה2[[#This Row],[מספר ספרות]]=7,2,3)</f>
        <v>2</v>
      </c>
    </row>
    <row r="1544" spans="17:35" x14ac:dyDescent="0.25">
      <c r="Q1544">
        <v>7045335</v>
      </c>
      <c r="R1544">
        <v>588</v>
      </c>
      <c r="S1544" t="s">
        <v>111</v>
      </c>
      <c r="T1544" t="s">
        <v>604</v>
      </c>
      <c r="U1544" t="s">
        <v>194</v>
      </c>
      <c r="W1544">
        <v>2002</v>
      </c>
      <c r="X1544" s="1">
        <f>2025-טבלה2[[#This Row],[שנת יצור]]</f>
        <v>23</v>
      </c>
      <c r="Y1544" s="39">
        <v>45731</v>
      </c>
      <c r="Z1544" s="39">
        <v>45912</v>
      </c>
      <c r="AA1544" t="s">
        <v>116</v>
      </c>
      <c r="AB1544">
        <v>626</v>
      </c>
      <c r="AC1544" s="1">
        <f>LEN(טבלה2[[#This Row],[מספר רכב]])</f>
        <v>7</v>
      </c>
      <c r="AD1544" s="1" t="str">
        <f>RIGHT(טבלה2[[#This Row],[מספר רכב]],טבלה2[[#This Row],[ספרות בצדדים]])</f>
        <v>35</v>
      </c>
      <c r="AE1544" s="1" t="str">
        <f>MID(טבלה2[[#This Row],[מספר רכב]],טבלה2[[#This Row],[ספרות בצדדים]]+1,טבלה2[[#This Row],[ספרות באמצע]])</f>
        <v>453</v>
      </c>
      <c r="AF1544" s="1" t="str">
        <f>MID(טבלה2[[#This Row],[מספר רכב]],1,טבלה2[[#This Row],[ספרות בצדדים]])</f>
        <v>70</v>
      </c>
      <c r="AG1544" s="1" t="str">
        <f>CONCATENATE(טבלה2[[#This Row],[חלק שמאלי]],"-",טבלה2[[#This Row],[אמצע]],"-",טבלה2[[#This Row],[חלק ימני]])</f>
        <v>70-453-35</v>
      </c>
      <c r="AH1544">
        <f>IF(טבלה2[[#This Row],[מספר ספרות]]=7,3,2)</f>
        <v>3</v>
      </c>
      <c r="AI1544">
        <f>IF(טבלה2[[#This Row],[מספר ספרות]]=7,2,3)</f>
        <v>2</v>
      </c>
    </row>
    <row r="1545" spans="17:35" x14ac:dyDescent="0.25">
      <c r="Q1545">
        <v>9431665</v>
      </c>
      <c r="R1545">
        <v>588</v>
      </c>
      <c r="S1545" t="s">
        <v>111</v>
      </c>
      <c r="T1545" t="s">
        <v>112</v>
      </c>
      <c r="U1545" t="s">
        <v>113</v>
      </c>
      <c r="V1545">
        <v>15</v>
      </c>
      <c r="W1545">
        <v>2008</v>
      </c>
      <c r="X1545" s="1">
        <f>2025-טבלה2[[#This Row],[שנת יצור]]</f>
        <v>17</v>
      </c>
      <c r="Y1545" s="39">
        <v>45741</v>
      </c>
      <c r="Z1545" s="39">
        <v>46089</v>
      </c>
      <c r="AA1545" t="s">
        <v>118</v>
      </c>
      <c r="AB1545" t="s">
        <v>117</v>
      </c>
      <c r="AC1545" s="1">
        <f>LEN(טבלה2[[#This Row],[מספר רכב]])</f>
        <v>7</v>
      </c>
      <c r="AD1545" s="1" t="str">
        <f>RIGHT(טבלה2[[#This Row],[מספר רכב]],טבלה2[[#This Row],[ספרות בצדדים]])</f>
        <v>65</v>
      </c>
      <c r="AE1545" s="1" t="str">
        <f>MID(טבלה2[[#This Row],[מספר רכב]],טבלה2[[#This Row],[ספרות בצדדים]]+1,טבלה2[[#This Row],[ספרות באמצע]])</f>
        <v>316</v>
      </c>
      <c r="AF1545" s="1" t="str">
        <f>MID(טבלה2[[#This Row],[מספר רכב]],1,טבלה2[[#This Row],[ספרות בצדדים]])</f>
        <v>94</v>
      </c>
      <c r="AG1545" s="1" t="str">
        <f>CONCATENATE(טבלה2[[#This Row],[חלק שמאלי]],"-",טבלה2[[#This Row],[אמצע]],"-",טבלה2[[#This Row],[חלק ימני]])</f>
        <v>94-316-65</v>
      </c>
      <c r="AH1545">
        <f>IF(טבלה2[[#This Row],[מספר ספרות]]=7,3,2)</f>
        <v>3</v>
      </c>
      <c r="AI1545">
        <f>IF(טבלה2[[#This Row],[מספר ספרות]]=7,2,3)</f>
        <v>2</v>
      </c>
    </row>
    <row r="1546" spans="17:35" x14ac:dyDescent="0.25">
      <c r="Q1546">
        <v>9097036</v>
      </c>
      <c r="R1546">
        <v>481</v>
      </c>
      <c r="S1546" t="s">
        <v>165</v>
      </c>
      <c r="T1546" t="s">
        <v>938</v>
      </c>
      <c r="U1546" t="s">
        <v>228</v>
      </c>
      <c r="W1546">
        <v>2003</v>
      </c>
      <c r="X1546" s="1">
        <f>2025-טבלה2[[#This Row],[שנת יצור]]</f>
        <v>22</v>
      </c>
      <c r="Y1546" s="39">
        <v>45736</v>
      </c>
      <c r="Z1546" s="39">
        <v>45918</v>
      </c>
      <c r="AA1546" t="s">
        <v>299</v>
      </c>
      <c r="AB1546" t="s">
        <v>185</v>
      </c>
      <c r="AC1546" s="1">
        <f>LEN(טבלה2[[#This Row],[מספר רכב]])</f>
        <v>7</v>
      </c>
      <c r="AD1546" s="1" t="str">
        <f>RIGHT(טבלה2[[#This Row],[מספר רכב]],טבלה2[[#This Row],[ספרות בצדדים]])</f>
        <v>36</v>
      </c>
      <c r="AE1546" s="1" t="str">
        <f>MID(טבלה2[[#This Row],[מספר רכב]],טבלה2[[#This Row],[ספרות בצדדים]]+1,טבלה2[[#This Row],[ספרות באמצע]])</f>
        <v>970</v>
      </c>
      <c r="AF1546" s="1" t="str">
        <f>MID(טבלה2[[#This Row],[מספר רכב]],1,טבלה2[[#This Row],[ספרות בצדדים]])</f>
        <v>90</v>
      </c>
      <c r="AG1546" s="1" t="str">
        <f>CONCATENATE(טבלה2[[#This Row],[חלק שמאלי]],"-",טבלה2[[#This Row],[אמצע]],"-",טבלה2[[#This Row],[חלק ימני]])</f>
        <v>90-970-36</v>
      </c>
      <c r="AH1546">
        <f>IF(טבלה2[[#This Row],[מספר ספרות]]=7,3,2)</f>
        <v>3</v>
      </c>
      <c r="AI1546">
        <f>IF(טבלה2[[#This Row],[מספר ספרות]]=7,2,3)</f>
        <v>2</v>
      </c>
    </row>
    <row r="1547" spans="17:35" x14ac:dyDescent="0.25">
      <c r="Q1547">
        <v>4064414</v>
      </c>
      <c r="R1547">
        <v>413</v>
      </c>
      <c r="S1547" t="s">
        <v>123</v>
      </c>
      <c r="T1547" t="s">
        <v>124</v>
      </c>
      <c r="U1547" t="s">
        <v>125</v>
      </c>
      <c r="W1547">
        <v>2006</v>
      </c>
      <c r="X1547" s="1">
        <f>2025-טבלה2[[#This Row],[שנת יצור]]</f>
        <v>19</v>
      </c>
      <c r="Y1547" s="39">
        <v>45509</v>
      </c>
      <c r="Z1547" s="39">
        <v>45878</v>
      </c>
      <c r="AA1547" t="s">
        <v>133</v>
      </c>
      <c r="AB1547" t="s">
        <v>127</v>
      </c>
      <c r="AC1547" s="1">
        <f>LEN(טבלה2[[#This Row],[מספר רכב]])</f>
        <v>7</v>
      </c>
      <c r="AD1547" s="1" t="str">
        <f>RIGHT(טבלה2[[#This Row],[מספר רכב]],טבלה2[[#This Row],[ספרות בצדדים]])</f>
        <v>14</v>
      </c>
      <c r="AE1547" s="1" t="str">
        <f>MID(טבלה2[[#This Row],[מספר רכב]],טבלה2[[#This Row],[ספרות בצדדים]]+1,טבלה2[[#This Row],[ספרות באמצע]])</f>
        <v>644</v>
      </c>
      <c r="AF1547" s="1" t="str">
        <f>MID(טבלה2[[#This Row],[מספר רכב]],1,טבלה2[[#This Row],[ספרות בצדדים]])</f>
        <v>40</v>
      </c>
      <c r="AG1547" s="1" t="str">
        <f>CONCATENATE(טבלה2[[#This Row],[חלק שמאלי]],"-",טבלה2[[#This Row],[אמצע]],"-",טבלה2[[#This Row],[חלק ימני]])</f>
        <v>40-644-14</v>
      </c>
      <c r="AH1547">
        <f>IF(טבלה2[[#This Row],[מספר ספרות]]=7,3,2)</f>
        <v>3</v>
      </c>
      <c r="AI1547">
        <f>IF(טבלה2[[#This Row],[מספר ספרות]]=7,2,3)</f>
        <v>2</v>
      </c>
    </row>
    <row r="1548" spans="17:35" x14ac:dyDescent="0.25">
      <c r="Q1548">
        <v>3346614</v>
      </c>
      <c r="R1548">
        <v>588</v>
      </c>
      <c r="S1548" t="s">
        <v>111</v>
      </c>
      <c r="T1548" t="s">
        <v>112</v>
      </c>
      <c r="U1548" t="s">
        <v>121</v>
      </c>
      <c r="W1548">
        <v>2006</v>
      </c>
      <c r="X1548" s="1">
        <f>2025-טבלה2[[#This Row],[שנת יצור]]</f>
        <v>19</v>
      </c>
      <c r="Y1548" s="39">
        <v>45467</v>
      </c>
      <c r="Z1548" s="39">
        <v>45822</v>
      </c>
      <c r="AA1548" t="s">
        <v>116</v>
      </c>
      <c r="AB1548" t="s">
        <v>115</v>
      </c>
      <c r="AC1548" s="1">
        <f>LEN(טבלה2[[#This Row],[מספר רכב]])</f>
        <v>7</v>
      </c>
      <c r="AD1548" s="1" t="str">
        <f>RIGHT(טבלה2[[#This Row],[מספר רכב]],טבלה2[[#This Row],[ספרות בצדדים]])</f>
        <v>14</v>
      </c>
      <c r="AE1548" s="1" t="str">
        <f>MID(טבלה2[[#This Row],[מספר רכב]],טבלה2[[#This Row],[ספרות בצדדים]]+1,טבלה2[[#This Row],[ספרות באמצע]])</f>
        <v>466</v>
      </c>
      <c r="AF1548" s="1" t="str">
        <f>MID(טבלה2[[#This Row],[מספר רכב]],1,טבלה2[[#This Row],[ספרות בצדדים]])</f>
        <v>33</v>
      </c>
      <c r="AG1548" s="1" t="str">
        <f>CONCATENATE(טבלה2[[#This Row],[חלק שמאלי]],"-",טבלה2[[#This Row],[אמצע]],"-",טבלה2[[#This Row],[חלק ימני]])</f>
        <v>33-466-14</v>
      </c>
      <c r="AH1548">
        <f>IF(טבלה2[[#This Row],[מספר ספרות]]=7,3,2)</f>
        <v>3</v>
      </c>
      <c r="AI1548">
        <f>IF(טבלה2[[#This Row],[מספר ספרות]]=7,2,3)</f>
        <v>2</v>
      </c>
    </row>
    <row r="1549" spans="17:35" x14ac:dyDescent="0.25">
      <c r="Q1549">
        <v>8256858</v>
      </c>
      <c r="R1549">
        <v>413</v>
      </c>
      <c r="S1549" t="s">
        <v>123</v>
      </c>
      <c r="T1549" t="s">
        <v>179</v>
      </c>
      <c r="U1549" t="s">
        <v>158</v>
      </c>
      <c r="W1549">
        <v>2005</v>
      </c>
      <c r="X1549" s="1">
        <f>2025-טבלה2[[#This Row],[שנת יצור]]</f>
        <v>20</v>
      </c>
      <c r="Y1549" s="39">
        <v>45624</v>
      </c>
      <c r="Z1549" s="39">
        <v>45985</v>
      </c>
      <c r="AA1549" t="s">
        <v>126</v>
      </c>
      <c r="AB1549" t="s">
        <v>127</v>
      </c>
      <c r="AC1549" s="1">
        <f>LEN(טבלה2[[#This Row],[מספר רכב]])</f>
        <v>7</v>
      </c>
      <c r="AD1549" s="1" t="str">
        <f>RIGHT(טבלה2[[#This Row],[מספר רכב]],טבלה2[[#This Row],[ספרות בצדדים]])</f>
        <v>58</v>
      </c>
      <c r="AE1549" s="1" t="str">
        <f>MID(טבלה2[[#This Row],[מספר רכב]],טבלה2[[#This Row],[ספרות בצדדים]]+1,טבלה2[[#This Row],[ספרות באמצע]])</f>
        <v>568</v>
      </c>
      <c r="AF1549" s="1" t="str">
        <f>MID(טבלה2[[#This Row],[מספר רכב]],1,טבלה2[[#This Row],[ספרות בצדדים]])</f>
        <v>82</v>
      </c>
      <c r="AG1549" s="1" t="str">
        <f>CONCATENATE(טבלה2[[#This Row],[חלק שמאלי]],"-",טבלה2[[#This Row],[אמצע]],"-",טבלה2[[#This Row],[חלק ימני]])</f>
        <v>82-568-58</v>
      </c>
      <c r="AH1549">
        <f>IF(טבלה2[[#This Row],[מספר ספרות]]=7,3,2)</f>
        <v>3</v>
      </c>
      <c r="AI1549">
        <f>IF(טבלה2[[#This Row],[מספר ספרות]]=7,2,3)</f>
        <v>2</v>
      </c>
    </row>
    <row r="1550" spans="17:35" x14ac:dyDescent="0.25">
      <c r="Q1550">
        <v>7870527</v>
      </c>
      <c r="R1550">
        <v>588</v>
      </c>
      <c r="S1550" t="s">
        <v>111</v>
      </c>
      <c r="T1550" t="s">
        <v>135</v>
      </c>
      <c r="U1550" t="s">
        <v>194</v>
      </c>
      <c r="W1550">
        <v>2000</v>
      </c>
      <c r="X1550" s="1">
        <f>2025-טבלה2[[#This Row],[שנת יצור]]</f>
        <v>25</v>
      </c>
      <c r="Y1550" s="39">
        <v>45753</v>
      </c>
      <c r="Z1550" s="39">
        <v>45899</v>
      </c>
      <c r="AA1550" t="s">
        <v>120</v>
      </c>
      <c r="AB1550" t="s">
        <v>209</v>
      </c>
      <c r="AC1550" s="1">
        <f>LEN(טבלה2[[#This Row],[מספר רכב]])</f>
        <v>7</v>
      </c>
      <c r="AD1550" s="1" t="str">
        <f>RIGHT(טבלה2[[#This Row],[מספר רכב]],טבלה2[[#This Row],[ספרות בצדדים]])</f>
        <v>27</v>
      </c>
      <c r="AE1550" s="1" t="str">
        <f>MID(טבלה2[[#This Row],[מספר רכב]],טבלה2[[#This Row],[ספרות בצדדים]]+1,טבלה2[[#This Row],[ספרות באמצע]])</f>
        <v>705</v>
      </c>
      <c r="AF1550" s="1" t="str">
        <f>MID(טבלה2[[#This Row],[מספר רכב]],1,טבלה2[[#This Row],[ספרות בצדדים]])</f>
        <v>78</v>
      </c>
      <c r="AG1550" s="1" t="str">
        <f>CONCATENATE(טבלה2[[#This Row],[חלק שמאלי]],"-",טבלה2[[#This Row],[אמצע]],"-",טבלה2[[#This Row],[חלק ימני]])</f>
        <v>78-705-27</v>
      </c>
      <c r="AH1550">
        <f>IF(טבלה2[[#This Row],[מספר ספרות]]=7,3,2)</f>
        <v>3</v>
      </c>
      <c r="AI1550">
        <f>IF(טבלה2[[#This Row],[מספר ספרות]]=7,2,3)</f>
        <v>2</v>
      </c>
    </row>
    <row r="1551" spans="17:35" x14ac:dyDescent="0.25">
      <c r="Q1551">
        <v>7972757</v>
      </c>
      <c r="R1551">
        <v>588</v>
      </c>
      <c r="S1551" t="s">
        <v>111</v>
      </c>
      <c r="T1551" t="s">
        <v>112</v>
      </c>
      <c r="U1551" t="s">
        <v>121</v>
      </c>
      <c r="W1551">
        <v>2005</v>
      </c>
      <c r="X1551" s="1">
        <f>2025-טבלה2[[#This Row],[שנת יצור]]</f>
        <v>20</v>
      </c>
      <c r="Y1551" s="39">
        <v>45049</v>
      </c>
      <c r="Z1551" s="39">
        <v>45450</v>
      </c>
      <c r="AA1551" t="s">
        <v>254</v>
      </c>
      <c r="AB1551" t="s">
        <v>115</v>
      </c>
      <c r="AC1551" s="1">
        <f>LEN(טבלה2[[#This Row],[מספר רכב]])</f>
        <v>7</v>
      </c>
      <c r="AD1551" s="1" t="str">
        <f>RIGHT(טבלה2[[#This Row],[מספר רכב]],טבלה2[[#This Row],[ספרות בצדדים]])</f>
        <v>57</v>
      </c>
      <c r="AE1551" s="1" t="str">
        <f>MID(טבלה2[[#This Row],[מספר רכב]],טבלה2[[#This Row],[ספרות בצדדים]]+1,טבלה2[[#This Row],[ספרות באמצע]])</f>
        <v>727</v>
      </c>
      <c r="AF1551" s="1" t="str">
        <f>MID(טבלה2[[#This Row],[מספר רכב]],1,טבלה2[[#This Row],[ספרות בצדדים]])</f>
        <v>79</v>
      </c>
      <c r="AG1551" s="1" t="str">
        <f>CONCATENATE(טבלה2[[#This Row],[חלק שמאלי]],"-",טבלה2[[#This Row],[אמצע]],"-",טבלה2[[#This Row],[חלק ימני]])</f>
        <v>79-727-57</v>
      </c>
      <c r="AH1551">
        <f>IF(טבלה2[[#This Row],[מספר ספרות]]=7,3,2)</f>
        <v>3</v>
      </c>
      <c r="AI1551">
        <f>IF(טבלה2[[#This Row],[מספר ספרות]]=7,2,3)</f>
        <v>2</v>
      </c>
    </row>
    <row r="1552" spans="17:35" x14ac:dyDescent="0.25">
      <c r="Q1552">
        <v>7643950</v>
      </c>
      <c r="R1552">
        <v>839</v>
      </c>
      <c r="S1552" t="s">
        <v>244</v>
      </c>
      <c r="T1552" t="s">
        <v>245</v>
      </c>
      <c r="U1552" t="s">
        <v>125</v>
      </c>
      <c r="W1552">
        <v>2003</v>
      </c>
      <c r="X1552" s="1">
        <f>2025-טבלה2[[#This Row],[שנת יצור]]</f>
        <v>22</v>
      </c>
      <c r="Y1552" s="39">
        <v>45707</v>
      </c>
      <c r="Z1552" s="39">
        <v>45886</v>
      </c>
      <c r="AA1552" t="s">
        <v>184</v>
      </c>
      <c r="AB1552" t="s">
        <v>127</v>
      </c>
      <c r="AC1552" s="1">
        <f>LEN(טבלה2[[#This Row],[מספר רכב]])</f>
        <v>7</v>
      </c>
      <c r="AD1552" s="1" t="str">
        <f>RIGHT(טבלה2[[#This Row],[מספר רכב]],טבלה2[[#This Row],[ספרות בצדדים]])</f>
        <v>50</v>
      </c>
      <c r="AE1552" s="1" t="str">
        <f>MID(טבלה2[[#This Row],[מספר רכב]],טבלה2[[#This Row],[ספרות בצדדים]]+1,טבלה2[[#This Row],[ספרות באמצע]])</f>
        <v>439</v>
      </c>
      <c r="AF1552" s="1" t="str">
        <f>MID(טבלה2[[#This Row],[מספר רכב]],1,טבלה2[[#This Row],[ספרות בצדדים]])</f>
        <v>76</v>
      </c>
      <c r="AG1552" s="1" t="str">
        <f>CONCATENATE(טבלה2[[#This Row],[חלק שמאלי]],"-",טבלה2[[#This Row],[אמצע]],"-",טבלה2[[#This Row],[חלק ימני]])</f>
        <v>76-439-50</v>
      </c>
      <c r="AH1552">
        <f>IF(טבלה2[[#This Row],[מספר ספרות]]=7,3,2)</f>
        <v>3</v>
      </c>
      <c r="AI1552">
        <f>IF(טבלה2[[#This Row],[מספר ספרות]]=7,2,3)</f>
        <v>2</v>
      </c>
    </row>
    <row r="1553" spans="17:35" x14ac:dyDescent="0.25">
      <c r="Q1553">
        <v>1499960</v>
      </c>
      <c r="R1553">
        <v>413</v>
      </c>
      <c r="S1553" t="s">
        <v>123</v>
      </c>
      <c r="T1553" t="s">
        <v>494</v>
      </c>
      <c r="W1553">
        <v>2007</v>
      </c>
      <c r="X1553" s="1">
        <f>2025-טבלה2[[#This Row],[שנת יצור]]</f>
        <v>18</v>
      </c>
      <c r="Y1553" s="39">
        <v>45557</v>
      </c>
      <c r="Z1553" s="39">
        <v>45912</v>
      </c>
      <c r="AA1553" t="s">
        <v>706</v>
      </c>
      <c r="AB1553" t="s">
        <v>496</v>
      </c>
      <c r="AC1553" s="1">
        <f>LEN(טבלה2[[#This Row],[מספר רכב]])</f>
        <v>7</v>
      </c>
      <c r="AD1553" s="1" t="str">
        <f>RIGHT(טבלה2[[#This Row],[מספר רכב]],טבלה2[[#This Row],[ספרות בצדדים]])</f>
        <v>60</v>
      </c>
      <c r="AE1553" s="1" t="str">
        <f>MID(טבלה2[[#This Row],[מספר רכב]],טבלה2[[#This Row],[ספרות בצדדים]]+1,טבלה2[[#This Row],[ספרות באמצע]])</f>
        <v>999</v>
      </c>
      <c r="AF1553" s="1" t="str">
        <f>MID(טבלה2[[#This Row],[מספר רכב]],1,טבלה2[[#This Row],[ספרות בצדדים]])</f>
        <v>14</v>
      </c>
      <c r="AG1553" s="1" t="str">
        <f>CONCATENATE(טבלה2[[#This Row],[חלק שמאלי]],"-",טבלה2[[#This Row],[אמצע]],"-",טבלה2[[#This Row],[חלק ימני]])</f>
        <v>14-999-60</v>
      </c>
      <c r="AH1553">
        <f>IF(טבלה2[[#This Row],[מספר ספרות]]=7,3,2)</f>
        <v>3</v>
      </c>
      <c r="AI1553">
        <f>IF(טבלה2[[#This Row],[מספר ספרות]]=7,2,3)</f>
        <v>2</v>
      </c>
    </row>
    <row r="1554" spans="17:35" x14ac:dyDescent="0.25">
      <c r="Q1554">
        <v>2296966</v>
      </c>
      <c r="R1554">
        <v>845</v>
      </c>
      <c r="S1554" t="s">
        <v>226</v>
      </c>
      <c r="T1554" t="s">
        <v>247</v>
      </c>
      <c r="U1554" t="s">
        <v>183</v>
      </c>
      <c r="W1554">
        <v>2008</v>
      </c>
      <c r="X1554" s="1">
        <f>2025-טבלה2[[#This Row],[שנת יצור]]</f>
        <v>17</v>
      </c>
      <c r="Y1554" s="39">
        <v>45294</v>
      </c>
      <c r="Z1554" s="39">
        <v>45711</v>
      </c>
      <c r="AA1554" t="s">
        <v>116</v>
      </c>
      <c r="AB1554" t="s">
        <v>230</v>
      </c>
      <c r="AC1554" s="1">
        <f>LEN(טבלה2[[#This Row],[מספר רכב]])</f>
        <v>7</v>
      </c>
      <c r="AD1554" s="1" t="str">
        <f>RIGHT(טבלה2[[#This Row],[מספר רכב]],טבלה2[[#This Row],[ספרות בצדדים]])</f>
        <v>66</v>
      </c>
      <c r="AE1554" s="1" t="str">
        <f>MID(טבלה2[[#This Row],[מספר רכב]],טבלה2[[#This Row],[ספרות בצדדים]]+1,טבלה2[[#This Row],[ספרות באמצע]])</f>
        <v>969</v>
      </c>
      <c r="AF1554" s="1" t="str">
        <f>MID(טבלה2[[#This Row],[מספר רכב]],1,טבלה2[[#This Row],[ספרות בצדדים]])</f>
        <v>22</v>
      </c>
      <c r="AG1554" s="1" t="str">
        <f>CONCATENATE(טבלה2[[#This Row],[חלק שמאלי]],"-",טבלה2[[#This Row],[אמצע]],"-",טבלה2[[#This Row],[חלק ימני]])</f>
        <v>22-969-66</v>
      </c>
      <c r="AH1554">
        <f>IF(טבלה2[[#This Row],[מספר ספרות]]=7,3,2)</f>
        <v>3</v>
      </c>
      <c r="AI1554">
        <f>IF(טבלה2[[#This Row],[מספר ספרות]]=7,2,3)</f>
        <v>2</v>
      </c>
    </row>
    <row r="1555" spans="17:35" x14ac:dyDescent="0.25">
      <c r="Q1555">
        <v>8558814</v>
      </c>
      <c r="R1555">
        <v>481</v>
      </c>
      <c r="S1555" t="s">
        <v>165</v>
      </c>
      <c r="T1555" t="s">
        <v>459</v>
      </c>
      <c r="U1555" t="s">
        <v>125</v>
      </c>
      <c r="W1555">
        <v>2006</v>
      </c>
      <c r="X1555" s="1">
        <f>2025-טבלה2[[#This Row],[שנת יצור]]</f>
        <v>19</v>
      </c>
      <c r="Y1555" s="39">
        <v>45602</v>
      </c>
      <c r="Z1555" s="39">
        <v>45956</v>
      </c>
      <c r="AA1555" t="s">
        <v>119</v>
      </c>
      <c r="AB1555" t="s">
        <v>230</v>
      </c>
      <c r="AC1555" s="1">
        <f>LEN(טבלה2[[#This Row],[מספר רכב]])</f>
        <v>7</v>
      </c>
      <c r="AD1555" s="1" t="str">
        <f>RIGHT(טבלה2[[#This Row],[מספר רכב]],טבלה2[[#This Row],[ספרות בצדדים]])</f>
        <v>14</v>
      </c>
      <c r="AE1555" s="1" t="str">
        <f>MID(טבלה2[[#This Row],[מספר רכב]],טבלה2[[#This Row],[ספרות בצדדים]]+1,טבלה2[[#This Row],[ספרות באמצע]])</f>
        <v>588</v>
      </c>
      <c r="AF1555" s="1" t="str">
        <f>MID(טבלה2[[#This Row],[מספר רכב]],1,טבלה2[[#This Row],[ספרות בצדדים]])</f>
        <v>85</v>
      </c>
      <c r="AG1555" s="1" t="str">
        <f>CONCATENATE(טבלה2[[#This Row],[חלק שמאלי]],"-",טבלה2[[#This Row],[אמצע]],"-",טבלה2[[#This Row],[חלק ימני]])</f>
        <v>85-588-14</v>
      </c>
      <c r="AH1555">
        <f>IF(טבלה2[[#This Row],[מספר ספרות]]=7,3,2)</f>
        <v>3</v>
      </c>
      <c r="AI1555">
        <f>IF(טבלה2[[#This Row],[מספר ספרות]]=7,2,3)</f>
        <v>2</v>
      </c>
    </row>
    <row r="1556" spans="17:35" x14ac:dyDescent="0.25">
      <c r="Q1556">
        <v>7782927</v>
      </c>
      <c r="R1556">
        <v>588</v>
      </c>
      <c r="S1556" t="s">
        <v>111</v>
      </c>
      <c r="T1556" t="s">
        <v>458</v>
      </c>
      <c r="U1556" t="s">
        <v>194</v>
      </c>
      <c r="W1556">
        <v>2000</v>
      </c>
      <c r="X1556" s="1">
        <f>2025-טבלה2[[#This Row],[שנת יצור]]</f>
        <v>25</v>
      </c>
      <c r="Y1556" s="39">
        <v>45705</v>
      </c>
      <c r="Z1556" s="39">
        <v>45885</v>
      </c>
      <c r="AA1556" t="s">
        <v>116</v>
      </c>
      <c r="AB1556" t="s">
        <v>143</v>
      </c>
      <c r="AC1556" s="1">
        <f>LEN(טבלה2[[#This Row],[מספר רכב]])</f>
        <v>7</v>
      </c>
      <c r="AD1556" s="1" t="str">
        <f>RIGHT(טבלה2[[#This Row],[מספר רכב]],טבלה2[[#This Row],[ספרות בצדדים]])</f>
        <v>27</v>
      </c>
      <c r="AE1556" s="1" t="str">
        <f>MID(טבלה2[[#This Row],[מספר רכב]],טבלה2[[#This Row],[ספרות בצדדים]]+1,טבלה2[[#This Row],[ספרות באמצע]])</f>
        <v>829</v>
      </c>
      <c r="AF1556" s="1" t="str">
        <f>MID(טבלה2[[#This Row],[מספר רכב]],1,טבלה2[[#This Row],[ספרות בצדדים]])</f>
        <v>77</v>
      </c>
      <c r="AG1556" s="1" t="str">
        <f>CONCATENATE(טבלה2[[#This Row],[חלק שמאלי]],"-",טבלה2[[#This Row],[אמצע]],"-",טבלה2[[#This Row],[חלק ימני]])</f>
        <v>77-829-27</v>
      </c>
      <c r="AH1556">
        <f>IF(טבלה2[[#This Row],[מספר ספרות]]=7,3,2)</f>
        <v>3</v>
      </c>
      <c r="AI1556">
        <f>IF(טבלה2[[#This Row],[מספר ספרות]]=7,2,3)</f>
        <v>2</v>
      </c>
    </row>
    <row r="1557" spans="17:35" x14ac:dyDescent="0.25">
      <c r="Q1557">
        <v>5109050</v>
      </c>
      <c r="R1557">
        <v>588</v>
      </c>
      <c r="S1557" t="s">
        <v>111</v>
      </c>
      <c r="T1557" t="s">
        <v>135</v>
      </c>
      <c r="U1557" t="s">
        <v>194</v>
      </c>
      <c r="W1557">
        <v>2003</v>
      </c>
      <c r="X1557" s="1">
        <f>2025-טבלה2[[#This Row],[שנת יצור]]</f>
        <v>22</v>
      </c>
      <c r="Y1557" s="39">
        <v>45740</v>
      </c>
      <c r="Z1557" s="39">
        <v>45873</v>
      </c>
      <c r="AA1557" t="s">
        <v>120</v>
      </c>
      <c r="AB1557" t="s">
        <v>137</v>
      </c>
      <c r="AC1557" s="1">
        <f>LEN(טבלה2[[#This Row],[מספר רכב]])</f>
        <v>7</v>
      </c>
      <c r="AD1557" s="1" t="str">
        <f>RIGHT(טבלה2[[#This Row],[מספר רכב]],טבלה2[[#This Row],[ספרות בצדדים]])</f>
        <v>50</v>
      </c>
      <c r="AE1557" s="1" t="str">
        <f>MID(טבלה2[[#This Row],[מספר רכב]],טבלה2[[#This Row],[ספרות בצדדים]]+1,טבלה2[[#This Row],[ספרות באמצע]])</f>
        <v>090</v>
      </c>
      <c r="AF1557" s="1" t="str">
        <f>MID(טבלה2[[#This Row],[מספר רכב]],1,טבלה2[[#This Row],[ספרות בצדדים]])</f>
        <v>51</v>
      </c>
      <c r="AG1557" s="1" t="str">
        <f>CONCATENATE(טבלה2[[#This Row],[חלק שמאלי]],"-",טבלה2[[#This Row],[אמצע]],"-",טבלה2[[#This Row],[חלק ימני]])</f>
        <v>51-090-50</v>
      </c>
      <c r="AH1557">
        <f>IF(טבלה2[[#This Row],[מספר ספרות]]=7,3,2)</f>
        <v>3</v>
      </c>
      <c r="AI1557">
        <f>IF(טבלה2[[#This Row],[מספר ספרות]]=7,2,3)</f>
        <v>2</v>
      </c>
    </row>
    <row r="1558" spans="17:35" x14ac:dyDescent="0.25">
      <c r="Q1558">
        <v>8717660</v>
      </c>
      <c r="R1558">
        <v>683</v>
      </c>
      <c r="S1558" t="s">
        <v>192</v>
      </c>
      <c r="T1558" t="s">
        <v>272</v>
      </c>
      <c r="U1558" t="s">
        <v>573</v>
      </c>
      <c r="W1558">
        <v>2007</v>
      </c>
      <c r="X1558" s="1">
        <f>2025-טבלה2[[#This Row],[שנת יצור]]</f>
        <v>18</v>
      </c>
      <c r="Y1558" s="39">
        <v>45727</v>
      </c>
      <c r="Z1558" s="39">
        <v>46074</v>
      </c>
      <c r="AA1558" t="s">
        <v>116</v>
      </c>
      <c r="AB1558" t="s">
        <v>273</v>
      </c>
      <c r="AC1558" s="1">
        <f>LEN(טבלה2[[#This Row],[מספר רכב]])</f>
        <v>7</v>
      </c>
      <c r="AD1558" s="1" t="str">
        <f>RIGHT(טבלה2[[#This Row],[מספר רכב]],טבלה2[[#This Row],[ספרות בצדדים]])</f>
        <v>60</v>
      </c>
      <c r="AE1558" s="1" t="str">
        <f>MID(טבלה2[[#This Row],[מספר רכב]],טבלה2[[#This Row],[ספרות בצדדים]]+1,טבלה2[[#This Row],[ספרות באמצע]])</f>
        <v>176</v>
      </c>
      <c r="AF1558" s="1" t="str">
        <f>MID(טבלה2[[#This Row],[מספר רכב]],1,טבלה2[[#This Row],[ספרות בצדדים]])</f>
        <v>87</v>
      </c>
      <c r="AG1558" s="1" t="str">
        <f>CONCATENATE(טבלה2[[#This Row],[חלק שמאלי]],"-",טבלה2[[#This Row],[אמצע]],"-",טבלה2[[#This Row],[חלק ימני]])</f>
        <v>87-176-60</v>
      </c>
      <c r="AH1558">
        <f>IF(טבלה2[[#This Row],[מספר ספרות]]=7,3,2)</f>
        <v>3</v>
      </c>
      <c r="AI1558">
        <f>IF(טבלה2[[#This Row],[מספר ספרות]]=7,2,3)</f>
        <v>2</v>
      </c>
    </row>
    <row r="1559" spans="17:35" x14ac:dyDescent="0.25">
      <c r="Q1559">
        <v>9807964</v>
      </c>
      <c r="R1559">
        <v>683</v>
      </c>
      <c r="S1559" t="s">
        <v>192</v>
      </c>
      <c r="T1559" t="s">
        <v>193</v>
      </c>
      <c r="U1559" t="s">
        <v>194</v>
      </c>
      <c r="W1559">
        <v>2008</v>
      </c>
      <c r="X1559" s="1">
        <f>2025-טבלה2[[#This Row],[שנת יצור]]</f>
        <v>17</v>
      </c>
      <c r="Y1559" s="39">
        <v>45751</v>
      </c>
      <c r="Z1559" s="39">
        <v>46098</v>
      </c>
      <c r="AA1559" t="s">
        <v>116</v>
      </c>
      <c r="AB1559" t="s">
        <v>195</v>
      </c>
      <c r="AC1559" s="1">
        <f>LEN(טבלה2[[#This Row],[מספר רכב]])</f>
        <v>7</v>
      </c>
      <c r="AD1559" s="1" t="str">
        <f>RIGHT(טבלה2[[#This Row],[מספר רכב]],טבלה2[[#This Row],[ספרות בצדדים]])</f>
        <v>64</v>
      </c>
      <c r="AE1559" s="1" t="str">
        <f>MID(טבלה2[[#This Row],[מספר רכב]],טבלה2[[#This Row],[ספרות בצדדים]]+1,טבלה2[[#This Row],[ספרות באמצע]])</f>
        <v>079</v>
      </c>
      <c r="AF1559" s="1" t="str">
        <f>MID(טבלה2[[#This Row],[מספר רכב]],1,טבלה2[[#This Row],[ספרות בצדדים]])</f>
        <v>98</v>
      </c>
      <c r="AG1559" s="1" t="str">
        <f>CONCATENATE(טבלה2[[#This Row],[חלק שמאלי]],"-",טבלה2[[#This Row],[אמצע]],"-",טבלה2[[#This Row],[חלק ימני]])</f>
        <v>98-079-64</v>
      </c>
      <c r="AH1559">
        <f>IF(טבלה2[[#This Row],[מספר ספרות]]=7,3,2)</f>
        <v>3</v>
      </c>
      <c r="AI1559">
        <f>IF(טבלה2[[#This Row],[מספר ספרות]]=7,2,3)</f>
        <v>2</v>
      </c>
    </row>
    <row r="1560" spans="17:35" x14ac:dyDescent="0.25">
      <c r="Q1560">
        <v>1817863</v>
      </c>
      <c r="R1560">
        <v>413</v>
      </c>
      <c r="S1560" t="s">
        <v>123</v>
      </c>
      <c r="T1560" t="s">
        <v>159</v>
      </c>
      <c r="U1560" t="s">
        <v>158</v>
      </c>
      <c r="V1560">
        <v>15</v>
      </c>
      <c r="W1560">
        <v>2008</v>
      </c>
      <c r="X1560" s="1">
        <f>2025-טבלה2[[#This Row],[שנת יצור]]</f>
        <v>17</v>
      </c>
      <c r="Y1560" s="39">
        <v>45446</v>
      </c>
      <c r="Z1560" s="39">
        <v>45811</v>
      </c>
      <c r="AA1560" t="s">
        <v>126</v>
      </c>
      <c r="AB1560" t="s">
        <v>127</v>
      </c>
      <c r="AC1560" s="1">
        <f>LEN(טבלה2[[#This Row],[מספר רכב]])</f>
        <v>7</v>
      </c>
      <c r="AD1560" s="1" t="str">
        <f>RIGHT(טבלה2[[#This Row],[מספר רכב]],טבלה2[[#This Row],[ספרות בצדדים]])</f>
        <v>63</v>
      </c>
      <c r="AE1560" s="1" t="str">
        <f>MID(טבלה2[[#This Row],[מספר רכב]],טבלה2[[#This Row],[ספרות בצדדים]]+1,טבלה2[[#This Row],[ספרות באמצע]])</f>
        <v>178</v>
      </c>
      <c r="AF1560" s="1" t="str">
        <f>MID(טבלה2[[#This Row],[מספר רכב]],1,טבלה2[[#This Row],[ספרות בצדדים]])</f>
        <v>18</v>
      </c>
      <c r="AG1560" s="1" t="str">
        <f>CONCATENATE(טבלה2[[#This Row],[חלק שמאלי]],"-",טבלה2[[#This Row],[אמצע]],"-",טבלה2[[#This Row],[חלק ימני]])</f>
        <v>18-178-63</v>
      </c>
      <c r="AH1560">
        <f>IF(טבלה2[[#This Row],[מספר ספרות]]=7,3,2)</f>
        <v>3</v>
      </c>
      <c r="AI1560">
        <f>IF(טבלה2[[#This Row],[מספר ספרות]]=7,2,3)</f>
        <v>2</v>
      </c>
    </row>
    <row r="1561" spans="17:35" x14ac:dyDescent="0.25">
      <c r="Q1561">
        <v>4126161</v>
      </c>
      <c r="R1561">
        <v>588</v>
      </c>
      <c r="S1561" t="s">
        <v>111</v>
      </c>
      <c r="T1561" t="s">
        <v>112</v>
      </c>
      <c r="U1561" t="s">
        <v>113</v>
      </c>
      <c r="W1561">
        <v>2007</v>
      </c>
      <c r="X1561" s="1">
        <f>2025-טבלה2[[#This Row],[שנת יצור]]</f>
        <v>18</v>
      </c>
      <c r="Y1561" s="39">
        <v>45368</v>
      </c>
      <c r="Z1561" s="39">
        <v>45471</v>
      </c>
      <c r="AA1561" t="s">
        <v>119</v>
      </c>
      <c r="AB1561" t="s">
        <v>117</v>
      </c>
      <c r="AC1561" s="1">
        <f>LEN(טבלה2[[#This Row],[מספר רכב]])</f>
        <v>7</v>
      </c>
      <c r="AD1561" s="1" t="str">
        <f>RIGHT(טבלה2[[#This Row],[מספר רכב]],טבלה2[[#This Row],[ספרות בצדדים]])</f>
        <v>61</v>
      </c>
      <c r="AE1561" s="1" t="str">
        <f>MID(טבלה2[[#This Row],[מספר רכב]],טבלה2[[#This Row],[ספרות בצדדים]]+1,טבלה2[[#This Row],[ספרות באמצע]])</f>
        <v>261</v>
      </c>
      <c r="AF1561" s="1" t="str">
        <f>MID(טבלה2[[#This Row],[מספר רכב]],1,טבלה2[[#This Row],[ספרות בצדדים]])</f>
        <v>41</v>
      </c>
      <c r="AG1561" s="1" t="str">
        <f>CONCATENATE(טבלה2[[#This Row],[חלק שמאלי]],"-",טבלה2[[#This Row],[אמצע]],"-",טבלה2[[#This Row],[חלק ימני]])</f>
        <v>41-261-61</v>
      </c>
      <c r="AH1561">
        <f>IF(טבלה2[[#This Row],[מספר ספרות]]=7,3,2)</f>
        <v>3</v>
      </c>
      <c r="AI1561">
        <f>IF(טבלה2[[#This Row],[מספר ספרות]]=7,2,3)</f>
        <v>2</v>
      </c>
    </row>
    <row r="1562" spans="17:35" x14ac:dyDescent="0.25">
      <c r="Q1562">
        <v>4598064</v>
      </c>
      <c r="R1562">
        <v>413</v>
      </c>
      <c r="S1562" t="s">
        <v>123</v>
      </c>
      <c r="T1562" t="s">
        <v>180</v>
      </c>
      <c r="U1562" t="s">
        <v>125</v>
      </c>
      <c r="V1562">
        <v>15</v>
      </c>
      <c r="W1562">
        <v>2008</v>
      </c>
      <c r="X1562" s="1">
        <f>2025-טבלה2[[#This Row],[שנת יצור]]</f>
        <v>17</v>
      </c>
      <c r="Y1562" s="39">
        <v>45629</v>
      </c>
      <c r="Z1562" s="39">
        <v>45985</v>
      </c>
      <c r="AA1562" t="s">
        <v>133</v>
      </c>
      <c r="AB1562" t="s">
        <v>127</v>
      </c>
      <c r="AC1562" s="1">
        <f>LEN(טבלה2[[#This Row],[מספר רכב]])</f>
        <v>7</v>
      </c>
      <c r="AD1562" s="1" t="str">
        <f>RIGHT(טבלה2[[#This Row],[מספר רכב]],טבלה2[[#This Row],[ספרות בצדדים]])</f>
        <v>64</v>
      </c>
      <c r="AE1562" s="1" t="str">
        <f>MID(טבלה2[[#This Row],[מספר רכב]],טבלה2[[#This Row],[ספרות בצדדים]]+1,טבלה2[[#This Row],[ספרות באמצע]])</f>
        <v>980</v>
      </c>
      <c r="AF1562" s="1" t="str">
        <f>MID(טבלה2[[#This Row],[מספר רכב]],1,טבלה2[[#This Row],[ספרות בצדדים]])</f>
        <v>45</v>
      </c>
      <c r="AG1562" s="1" t="str">
        <f>CONCATENATE(טבלה2[[#This Row],[חלק שמאלי]],"-",טבלה2[[#This Row],[אמצע]],"-",טבלה2[[#This Row],[חלק ימני]])</f>
        <v>45-980-64</v>
      </c>
      <c r="AH1562">
        <f>IF(טבלה2[[#This Row],[מספר ספרות]]=7,3,2)</f>
        <v>3</v>
      </c>
      <c r="AI1562">
        <f>IF(טבלה2[[#This Row],[מספר ספרות]]=7,2,3)</f>
        <v>2</v>
      </c>
    </row>
    <row r="1563" spans="17:35" x14ac:dyDescent="0.25">
      <c r="Q1563">
        <v>1232068</v>
      </c>
      <c r="R1563">
        <v>683</v>
      </c>
      <c r="S1563" t="s">
        <v>192</v>
      </c>
      <c r="T1563" t="s">
        <v>658</v>
      </c>
      <c r="U1563" t="s">
        <v>939</v>
      </c>
      <c r="V1563">
        <v>15</v>
      </c>
      <c r="W1563">
        <v>2009</v>
      </c>
      <c r="X1563" s="1">
        <f>2025-טבלה2[[#This Row],[שנת יצור]]</f>
        <v>16</v>
      </c>
      <c r="Y1563" s="39">
        <v>45374</v>
      </c>
      <c r="Z1563" s="39">
        <v>45740</v>
      </c>
      <c r="AA1563" t="s">
        <v>156</v>
      </c>
      <c r="AB1563" t="s">
        <v>195</v>
      </c>
      <c r="AC1563" s="1">
        <f>LEN(טבלה2[[#This Row],[מספר רכב]])</f>
        <v>7</v>
      </c>
      <c r="AD1563" s="1" t="str">
        <f>RIGHT(טבלה2[[#This Row],[מספר רכב]],טבלה2[[#This Row],[ספרות בצדדים]])</f>
        <v>68</v>
      </c>
      <c r="AE1563" s="1" t="str">
        <f>MID(טבלה2[[#This Row],[מספר רכב]],טבלה2[[#This Row],[ספרות בצדדים]]+1,טבלה2[[#This Row],[ספרות באמצע]])</f>
        <v>320</v>
      </c>
      <c r="AF1563" s="1" t="str">
        <f>MID(טבלה2[[#This Row],[מספר רכב]],1,טבלה2[[#This Row],[ספרות בצדדים]])</f>
        <v>12</v>
      </c>
      <c r="AG1563" s="1" t="str">
        <f>CONCATENATE(טבלה2[[#This Row],[חלק שמאלי]],"-",טבלה2[[#This Row],[אמצע]],"-",טבלה2[[#This Row],[חלק ימני]])</f>
        <v>12-320-68</v>
      </c>
      <c r="AH1563">
        <f>IF(טבלה2[[#This Row],[מספר ספרות]]=7,3,2)</f>
        <v>3</v>
      </c>
      <c r="AI1563">
        <f>IF(טבלה2[[#This Row],[מספר ספרות]]=7,2,3)</f>
        <v>2</v>
      </c>
    </row>
    <row r="1564" spans="17:35" x14ac:dyDescent="0.25">
      <c r="Q1564">
        <v>2672151</v>
      </c>
      <c r="R1564">
        <v>839</v>
      </c>
      <c r="S1564" t="s">
        <v>244</v>
      </c>
      <c r="T1564" t="s">
        <v>280</v>
      </c>
      <c r="U1564" t="s">
        <v>158</v>
      </c>
      <c r="W1564">
        <v>2003</v>
      </c>
      <c r="X1564" s="1">
        <f>2025-טבלה2[[#This Row],[שנת יצור]]</f>
        <v>22</v>
      </c>
      <c r="Y1564" s="39">
        <v>45711</v>
      </c>
      <c r="Z1564" s="39">
        <v>45887</v>
      </c>
      <c r="AA1564" t="s">
        <v>119</v>
      </c>
      <c r="AB1564" t="s">
        <v>127</v>
      </c>
      <c r="AC1564" s="1">
        <f>LEN(טבלה2[[#This Row],[מספר רכב]])</f>
        <v>7</v>
      </c>
      <c r="AD1564" s="1" t="str">
        <f>RIGHT(טבלה2[[#This Row],[מספר רכב]],טבלה2[[#This Row],[ספרות בצדדים]])</f>
        <v>51</v>
      </c>
      <c r="AE1564" s="1" t="str">
        <f>MID(טבלה2[[#This Row],[מספר רכב]],טבלה2[[#This Row],[ספרות בצדדים]]+1,טבלה2[[#This Row],[ספרות באמצע]])</f>
        <v>721</v>
      </c>
      <c r="AF1564" s="1" t="str">
        <f>MID(טבלה2[[#This Row],[מספר רכב]],1,טבלה2[[#This Row],[ספרות בצדדים]])</f>
        <v>26</v>
      </c>
      <c r="AG1564" s="1" t="str">
        <f>CONCATENATE(טבלה2[[#This Row],[חלק שמאלי]],"-",טבלה2[[#This Row],[אמצע]],"-",טבלה2[[#This Row],[חלק ימני]])</f>
        <v>26-721-51</v>
      </c>
      <c r="AH1564">
        <f>IF(טבלה2[[#This Row],[מספר ספרות]]=7,3,2)</f>
        <v>3</v>
      </c>
      <c r="AI1564">
        <f>IF(טבלה2[[#This Row],[מספר ספרות]]=7,2,3)</f>
        <v>2</v>
      </c>
    </row>
    <row r="1565" spans="17:35" x14ac:dyDescent="0.25">
      <c r="Q1565">
        <v>1829464</v>
      </c>
      <c r="R1565">
        <v>588</v>
      </c>
      <c r="S1565" t="s">
        <v>111</v>
      </c>
      <c r="T1565" t="s">
        <v>112</v>
      </c>
      <c r="U1565" t="s">
        <v>113</v>
      </c>
      <c r="V1565">
        <v>15</v>
      </c>
      <c r="W1565">
        <v>2008</v>
      </c>
      <c r="X1565" s="1">
        <f>2025-טבלה2[[#This Row],[שנת יצור]]</f>
        <v>17</v>
      </c>
      <c r="Y1565" s="39">
        <v>45545</v>
      </c>
      <c r="Z1565" s="39">
        <v>45910</v>
      </c>
      <c r="AA1565" t="s">
        <v>118</v>
      </c>
      <c r="AB1565" t="s">
        <v>117</v>
      </c>
      <c r="AC1565" s="1">
        <f>LEN(טבלה2[[#This Row],[מספר רכב]])</f>
        <v>7</v>
      </c>
      <c r="AD1565" s="1" t="str">
        <f>RIGHT(טבלה2[[#This Row],[מספר רכב]],טבלה2[[#This Row],[ספרות בצדדים]])</f>
        <v>64</v>
      </c>
      <c r="AE1565" s="1" t="str">
        <f>MID(טבלה2[[#This Row],[מספר רכב]],טבלה2[[#This Row],[ספרות בצדדים]]+1,טבלה2[[#This Row],[ספרות באמצע]])</f>
        <v>294</v>
      </c>
      <c r="AF1565" s="1" t="str">
        <f>MID(טבלה2[[#This Row],[מספר רכב]],1,טבלה2[[#This Row],[ספרות בצדדים]])</f>
        <v>18</v>
      </c>
      <c r="AG1565" s="1" t="str">
        <f>CONCATENATE(טבלה2[[#This Row],[חלק שמאלי]],"-",טבלה2[[#This Row],[אמצע]],"-",טבלה2[[#This Row],[חלק ימני]])</f>
        <v>18-294-64</v>
      </c>
      <c r="AH1565">
        <f>IF(טבלה2[[#This Row],[מספר ספרות]]=7,3,2)</f>
        <v>3</v>
      </c>
      <c r="AI1565">
        <f>IF(טבלה2[[#This Row],[מספר ספרות]]=7,2,3)</f>
        <v>2</v>
      </c>
    </row>
    <row r="1566" spans="17:35" x14ac:dyDescent="0.25">
      <c r="Q1566">
        <v>1735762</v>
      </c>
      <c r="R1566">
        <v>839</v>
      </c>
      <c r="S1566" t="s">
        <v>244</v>
      </c>
      <c r="T1566" t="s">
        <v>280</v>
      </c>
      <c r="U1566" t="s">
        <v>158</v>
      </c>
      <c r="W1566">
        <v>2007</v>
      </c>
      <c r="X1566" s="1">
        <f>2025-טבלה2[[#This Row],[שנת יצור]]</f>
        <v>18</v>
      </c>
      <c r="Y1566" s="39">
        <v>45608</v>
      </c>
      <c r="Z1566" s="39">
        <v>45967</v>
      </c>
      <c r="AA1566" t="s">
        <v>126</v>
      </c>
      <c r="AB1566" t="s">
        <v>127</v>
      </c>
      <c r="AC1566" s="1">
        <f>LEN(טבלה2[[#This Row],[מספר רכב]])</f>
        <v>7</v>
      </c>
      <c r="AD1566" s="1" t="str">
        <f>RIGHT(טבלה2[[#This Row],[מספר רכב]],טבלה2[[#This Row],[ספרות בצדדים]])</f>
        <v>62</v>
      </c>
      <c r="AE1566" s="1" t="str">
        <f>MID(טבלה2[[#This Row],[מספר רכב]],טבלה2[[#This Row],[ספרות בצדדים]]+1,טבלה2[[#This Row],[ספרות באמצע]])</f>
        <v>357</v>
      </c>
      <c r="AF1566" s="1" t="str">
        <f>MID(טבלה2[[#This Row],[מספר רכב]],1,טבלה2[[#This Row],[ספרות בצדדים]])</f>
        <v>17</v>
      </c>
      <c r="AG1566" s="1" t="str">
        <f>CONCATENATE(טבלה2[[#This Row],[חלק שמאלי]],"-",טבלה2[[#This Row],[אמצע]],"-",טבלה2[[#This Row],[חלק ימני]])</f>
        <v>17-357-62</v>
      </c>
      <c r="AH1566">
        <f>IF(טבלה2[[#This Row],[מספר ספרות]]=7,3,2)</f>
        <v>3</v>
      </c>
      <c r="AI1566">
        <f>IF(טבלה2[[#This Row],[מספר ספרות]]=7,2,3)</f>
        <v>2</v>
      </c>
    </row>
    <row r="1567" spans="17:35" x14ac:dyDescent="0.25">
      <c r="Q1567">
        <v>8124664</v>
      </c>
      <c r="R1567">
        <v>481</v>
      </c>
      <c r="S1567" t="s">
        <v>165</v>
      </c>
      <c r="T1567" t="s">
        <v>166</v>
      </c>
      <c r="U1567" t="s">
        <v>125</v>
      </c>
      <c r="W1567">
        <v>2008</v>
      </c>
      <c r="X1567" s="1">
        <f>2025-טבלה2[[#This Row],[שנת יצור]]</f>
        <v>17</v>
      </c>
      <c r="Y1567" s="39">
        <v>45676</v>
      </c>
      <c r="Z1567" s="39">
        <v>45967</v>
      </c>
      <c r="AA1567" t="s">
        <v>120</v>
      </c>
      <c r="AB1567" t="s">
        <v>168</v>
      </c>
      <c r="AC1567" s="1">
        <f>LEN(טבלה2[[#This Row],[מספר רכב]])</f>
        <v>7</v>
      </c>
      <c r="AD1567" s="1" t="str">
        <f>RIGHT(טבלה2[[#This Row],[מספר רכב]],טבלה2[[#This Row],[ספרות בצדדים]])</f>
        <v>64</v>
      </c>
      <c r="AE1567" s="1" t="str">
        <f>MID(טבלה2[[#This Row],[מספר רכב]],טבלה2[[#This Row],[ספרות בצדדים]]+1,טבלה2[[#This Row],[ספרות באמצע]])</f>
        <v>246</v>
      </c>
      <c r="AF1567" s="1" t="str">
        <f>MID(טבלה2[[#This Row],[מספר רכב]],1,טבלה2[[#This Row],[ספרות בצדדים]])</f>
        <v>81</v>
      </c>
      <c r="AG1567" s="1" t="str">
        <f>CONCATENATE(טבלה2[[#This Row],[חלק שמאלי]],"-",טבלה2[[#This Row],[אמצע]],"-",טבלה2[[#This Row],[חלק ימני]])</f>
        <v>81-246-64</v>
      </c>
      <c r="AH1567">
        <f>IF(טבלה2[[#This Row],[מספר ספרות]]=7,3,2)</f>
        <v>3</v>
      </c>
      <c r="AI1567">
        <f>IF(טבלה2[[#This Row],[מספר ספרות]]=7,2,3)</f>
        <v>2</v>
      </c>
    </row>
    <row r="1568" spans="17:35" x14ac:dyDescent="0.25">
      <c r="Q1568">
        <v>8746264</v>
      </c>
      <c r="R1568">
        <v>839</v>
      </c>
      <c r="S1568" t="s">
        <v>244</v>
      </c>
      <c r="T1568" t="s">
        <v>600</v>
      </c>
      <c r="U1568" t="s">
        <v>923</v>
      </c>
      <c r="V1568">
        <v>15</v>
      </c>
      <c r="W1568">
        <v>2008</v>
      </c>
      <c r="X1568" s="1">
        <f>2025-טבלה2[[#This Row],[שנת יצור]]</f>
        <v>17</v>
      </c>
      <c r="Y1568" s="39">
        <v>45651</v>
      </c>
      <c r="Z1568" s="39">
        <v>46029</v>
      </c>
      <c r="AA1568" t="s">
        <v>328</v>
      </c>
      <c r="AB1568" t="s">
        <v>252</v>
      </c>
      <c r="AC1568" s="1">
        <f>LEN(טבלה2[[#This Row],[מספר רכב]])</f>
        <v>7</v>
      </c>
      <c r="AD1568" s="1" t="str">
        <f>RIGHT(טבלה2[[#This Row],[מספר רכב]],טבלה2[[#This Row],[ספרות בצדדים]])</f>
        <v>64</v>
      </c>
      <c r="AE1568" s="1" t="str">
        <f>MID(טבלה2[[#This Row],[מספר רכב]],טבלה2[[#This Row],[ספרות בצדדים]]+1,טבלה2[[#This Row],[ספרות באמצע]])</f>
        <v>462</v>
      </c>
      <c r="AF1568" s="1" t="str">
        <f>MID(טבלה2[[#This Row],[מספר רכב]],1,טבלה2[[#This Row],[ספרות בצדדים]])</f>
        <v>87</v>
      </c>
      <c r="AG1568" s="1" t="str">
        <f>CONCATENATE(טבלה2[[#This Row],[חלק שמאלי]],"-",טבלה2[[#This Row],[אמצע]],"-",טבלה2[[#This Row],[חלק ימני]])</f>
        <v>87-462-64</v>
      </c>
      <c r="AH1568">
        <f>IF(טבלה2[[#This Row],[מספר ספרות]]=7,3,2)</f>
        <v>3</v>
      </c>
      <c r="AI1568">
        <f>IF(טבלה2[[#This Row],[מספר ספרות]]=7,2,3)</f>
        <v>2</v>
      </c>
    </row>
    <row r="1569" spans="17:35" x14ac:dyDescent="0.25">
      <c r="Q1569">
        <v>3255565</v>
      </c>
      <c r="R1569">
        <v>114</v>
      </c>
      <c r="S1569" t="s">
        <v>176</v>
      </c>
      <c r="T1569">
        <v>221.17099999999999</v>
      </c>
      <c r="W1569">
        <v>2008</v>
      </c>
      <c r="X1569" s="1">
        <f>2025-טבלה2[[#This Row],[שנת יצור]]</f>
        <v>17</v>
      </c>
      <c r="Y1569" s="39">
        <v>45744</v>
      </c>
      <c r="Z1569" s="39">
        <v>46097</v>
      </c>
      <c r="AA1569" t="s">
        <v>248</v>
      </c>
      <c r="AB1569" t="s">
        <v>940</v>
      </c>
      <c r="AC1569" s="1">
        <f>LEN(טבלה2[[#This Row],[מספר רכב]])</f>
        <v>7</v>
      </c>
      <c r="AD1569" s="1" t="str">
        <f>RIGHT(טבלה2[[#This Row],[מספר רכב]],טבלה2[[#This Row],[ספרות בצדדים]])</f>
        <v>65</v>
      </c>
      <c r="AE1569" s="1" t="str">
        <f>MID(טבלה2[[#This Row],[מספר רכב]],טבלה2[[#This Row],[ספרות בצדדים]]+1,טבלה2[[#This Row],[ספרות באמצע]])</f>
        <v>555</v>
      </c>
      <c r="AF1569" s="1" t="str">
        <f>MID(טבלה2[[#This Row],[מספר רכב]],1,טבלה2[[#This Row],[ספרות בצדדים]])</f>
        <v>32</v>
      </c>
      <c r="AG1569" s="1" t="str">
        <f>CONCATENATE(טבלה2[[#This Row],[חלק שמאלי]],"-",טבלה2[[#This Row],[אמצע]],"-",טבלה2[[#This Row],[חלק ימני]])</f>
        <v>32-555-65</v>
      </c>
      <c r="AH1569">
        <f>IF(טבלה2[[#This Row],[מספר ספרות]]=7,3,2)</f>
        <v>3</v>
      </c>
      <c r="AI1569">
        <f>IF(טבלה2[[#This Row],[מספר ספרות]]=7,2,3)</f>
        <v>2</v>
      </c>
    </row>
    <row r="1570" spans="17:35" x14ac:dyDescent="0.25">
      <c r="Q1570">
        <v>6652566</v>
      </c>
      <c r="R1570">
        <v>413</v>
      </c>
      <c r="S1570" t="s">
        <v>123</v>
      </c>
      <c r="T1570" t="s">
        <v>132</v>
      </c>
      <c r="U1570" t="s">
        <v>125</v>
      </c>
      <c r="V1570">
        <v>9</v>
      </c>
      <c r="W1570">
        <v>2008</v>
      </c>
      <c r="X1570" s="1">
        <f>2025-טבלה2[[#This Row],[שנת יצור]]</f>
        <v>17</v>
      </c>
      <c r="Y1570" s="39">
        <v>45749</v>
      </c>
      <c r="Z1570" s="39">
        <v>46077</v>
      </c>
      <c r="AA1570" t="s">
        <v>133</v>
      </c>
      <c r="AB1570" t="s">
        <v>134</v>
      </c>
      <c r="AC1570" s="1">
        <f>LEN(טבלה2[[#This Row],[מספר רכב]])</f>
        <v>7</v>
      </c>
      <c r="AD1570" s="1" t="str">
        <f>RIGHT(טבלה2[[#This Row],[מספר רכב]],טבלה2[[#This Row],[ספרות בצדדים]])</f>
        <v>66</v>
      </c>
      <c r="AE1570" s="1" t="str">
        <f>MID(טבלה2[[#This Row],[מספר רכב]],טבלה2[[#This Row],[ספרות בצדדים]]+1,טבלה2[[#This Row],[ספרות באמצע]])</f>
        <v>525</v>
      </c>
      <c r="AF1570" s="1" t="str">
        <f>MID(טבלה2[[#This Row],[מספר רכב]],1,טבלה2[[#This Row],[ספרות בצדדים]])</f>
        <v>66</v>
      </c>
      <c r="AG1570" s="1" t="str">
        <f>CONCATENATE(טבלה2[[#This Row],[חלק שמאלי]],"-",טבלה2[[#This Row],[אמצע]],"-",טבלה2[[#This Row],[חלק ימני]])</f>
        <v>66-525-66</v>
      </c>
      <c r="AH1570">
        <f>IF(טבלה2[[#This Row],[מספר ספרות]]=7,3,2)</f>
        <v>3</v>
      </c>
      <c r="AI1570">
        <f>IF(טבלה2[[#This Row],[מספר ספרות]]=7,2,3)</f>
        <v>2</v>
      </c>
    </row>
    <row r="1571" spans="17:35" x14ac:dyDescent="0.25">
      <c r="Q1571">
        <v>65373103</v>
      </c>
      <c r="R1571">
        <v>743</v>
      </c>
      <c r="S1571" t="s">
        <v>336</v>
      </c>
      <c r="T1571" t="s">
        <v>662</v>
      </c>
      <c r="U1571" t="s">
        <v>113</v>
      </c>
      <c r="V1571">
        <v>13</v>
      </c>
      <c r="W1571">
        <v>2024</v>
      </c>
      <c r="X1571" s="1">
        <f>2025-טבלה2[[#This Row],[שנת יצור]]</f>
        <v>1</v>
      </c>
      <c r="Y1571" s="39">
        <v>45435</v>
      </c>
      <c r="Z1571" s="39">
        <v>46164</v>
      </c>
      <c r="AA1571" t="s">
        <v>119</v>
      </c>
      <c r="AB1571">
        <v>2008</v>
      </c>
      <c r="AC1571" s="1">
        <f>LEN(טבלה2[[#This Row],[מספר רכב]])</f>
        <v>8</v>
      </c>
      <c r="AD1571" s="1" t="str">
        <f>RIGHT(טבלה2[[#This Row],[מספר רכב]],טבלה2[[#This Row],[ספרות בצדדים]])</f>
        <v>103</v>
      </c>
      <c r="AE1571" s="1" t="str">
        <f>MID(טבלה2[[#This Row],[מספר רכב]],טבלה2[[#This Row],[ספרות בצדדים]]+1,טבלה2[[#This Row],[ספרות באמצע]])</f>
        <v>73</v>
      </c>
      <c r="AF1571" s="1" t="str">
        <f>MID(טבלה2[[#This Row],[מספר רכב]],1,טבלה2[[#This Row],[ספרות בצדדים]])</f>
        <v>653</v>
      </c>
      <c r="AG1571" s="1" t="str">
        <f>CONCATENATE(טבלה2[[#This Row],[חלק שמאלי]],"-",טבלה2[[#This Row],[אמצע]],"-",טבלה2[[#This Row],[חלק ימני]])</f>
        <v>653-73-103</v>
      </c>
      <c r="AH1571">
        <f>IF(טבלה2[[#This Row],[מספר ספרות]]=7,3,2)</f>
        <v>2</v>
      </c>
      <c r="AI1571">
        <f>IF(טבלה2[[#This Row],[מספר ספרות]]=7,2,3)</f>
        <v>3</v>
      </c>
    </row>
    <row r="1572" spans="17:35" x14ac:dyDescent="0.25">
      <c r="Q1572">
        <v>9368956</v>
      </c>
      <c r="R1572">
        <v>590</v>
      </c>
      <c r="S1572" t="s">
        <v>235</v>
      </c>
      <c r="T1572" t="s">
        <v>236</v>
      </c>
      <c r="U1572" t="s">
        <v>278</v>
      </c>
      <c r="W1572">
        <v>2004</v>
      </c>
      <c r="X1572" s="1">
        <f>2025-טבלה2[[#This Row],[שנת יצור]]</f>
        <v>21</v>
      </c>
      <c r="Y1572" s="39">
        <v>45522</v>
      </c>
      <c r="Z1572" s="39">
        <v>45706</v>
      </c>
      <c r="AA1572" t="s">
        <v>390</v>
      </c>
      <c r="AB1572" t="s">
        <v>238</v>
      </c>
      <c r="AC1572" s="1">
        <f>LEN(טבלה2[[#This Row],[מספר רכב]])</f>
        <v>7</v>
      </c>
      <c r="AD1572" s="1" t="str">
        <f>RIGHT(טבלה2[[#This Row],[מספר רכב]],טבלה2[[#This Row],[ספרות בצדדים]])</f>
        <v>56</v>
      </c>
      <c r="AE1572" s="1" t="str">
        <f>MID(טבלה2[[#This Row],[מספר רכב]],טבלה2[[#This Row],[ספרות בצדדים]]+1,טבלה2[[#This Row],[ספרות באמצע]])</f>
        <v>689</v>
      </c>
      <c r="AF1572" s="1" t="str">
        <f>MID(טבלה2[[#This Row],[מספר רכב]],1,טבלה2[[#This Row],[ספרות בצדדים]])</f>
        <v>93</v>
      </c>
      <c r="AG1572" s="1" t="str">
        <f>CONCATENATE(טבלה2[[#This Row],[חלק שמאלי]],"-",טבלה2[[#This Row],[אמצע]],"-",טבלה2[[#This Row],[חלק ימני]])</f>
        <v>93-689-56</v>
      </c>
      <c r="AH1572">
        <f>IF(טבלה2[[#This Row],[מספר ספרות]]=7,3,2)</f>
        <v>3</v>
      </c>
      <c r="AI1572">
        <f>IF(טבלה2[[#This Row],[מספר ספרות]]=7,2,3)</f>
        <v>2</v>
      </c>
    </row>
    <row r="1573" spans="17:35" x14ac:dyDescent="0.25">
      <c r="Q1573">
        <v>2683161</v>
      </c>
      <c r="R1573">
        <v>413</v>
      </c>
      <c r="S1573" t="s">
        <v>123</v>
      </c>
      <c r="T1573" t="s">
        <v>179</v>
      </c>
      <c r="U1573" t="s">
        <v>158</v>
      </c>
      <c r="W1573">
        <v>2007</v>
      </c>
      <c r="X1573" s="1">
        <f>2025-טבלה2[[#This Row],[שנת יצור]]</f>
        <v>18</v>
      </c>
      <c r="Y1573" s="39">
        <v>45470</v>
      </c>
      <c r="Z1573" s="39">
        <v>45835</v>
      </c>
      <c r="AA1573" t="s">
        <v>119</v>
      </c>
      <c r="AB1573" t="s">
        <v>127</v>
      </c>
      <c r="AC1573" s="1">
        <f>LEN(טבלה2[[#This Row],[מספר רכב]])</f>
        <v>7</v>
      </c>
      <c r="AD1573" s="1" t="str">
        <f>RIGHT(טבלה2[[#This Row],[מספר רכב]],טבלה2[[#This Row],[ספרות בצדדים]])</f>
        <v>61</v>
      </c>
      <c r="AE1573" s="1" t="str">
        <f>MID(טבלה2[[#This Row],[מספר רכב]],טבלה2[[#This Row],[ספרות בצדדים]]+1,טבלה2[[#This Row],[ספרות באמצע]])</f>
        <v>831</v>
      </c>
      <c r="AF1573" s="1" t="str">
        <f>MID(טבלה2[[#This Row],[מספר רכב]],1,טבלה2[[#This Row],[ספרות בצדדים]])</f>
        <v>26</v>
      </c>
      <c r="AG1573" s="1" t="str">
        <f>CONCATENATE(טבלה2[[#This Row],[חלק שמאלי]],"-",טבלה2[[#This Row],[אמצע]],"-",טבלה2[[#This Row],[חלק ימני]])</f>
        <v>26-831-61</v>
      </c>
      <c r="AH1573">
        <f>IF(טבלה2[[#This Row],[מספר ספרות]]=7,3,2)</f>
        <v>3</v>
      </c>
      <c r="AI1573">
        <f>IF(טבלה2[[#This Row],[מספר ספרות]]=7,2,3)</f>
        <v>2</v>
      </c>
    </row>
    <row r="1574" spans="17:35" x14ac:dyDescent="0.25">
      <c r="Q1574">
        <v>3843213</v>
      </c>
      <c r="R1574">
        <v>734</v>
      </c>
      <c r="S1574" t="s">
        <v>139</v>
      </c>
      <c r="T1574" t="s">
        <v>207</v>
      </c>
      <c r="U1574" t="s">
        <v>208</v>
      </c>
      <c r="W1574">
        <v>2006</v>
      </c>
      <c r="X1574" s="1">
        <f>2025-טבלה2[[#This Row],[שנת יצור]]</f>
        <v>19</v>
      </c>
      <c r="Y1574" s="39">
        <v>45627</v>
      </c>
      <c r="Z1574" s="39">
        <v>46018</v>
      </c>
      <c r="AA1574" t="s">
        <v>248</v>
      </c>
      <c r="AB1574" t="s">
        <v>141</v>
      </c>
      <c r="AC1574" s="1">
        <f>LEN(טבלה2[[#This Row],[מספר רכב]])</f>
        <v>7</v>
      </c>
      <c r="AD1574" s="1" t="str">
        <f>RIGHT(טבלה2[[#This Row],[מספר רכב]],טבלה2[[#This Row],[ספרות בצדדים]])</f>
        <v>13</v>
      </c>
      <c r="AE1574" s="1" t="str">
        <f>MID(טבלה2[[#This Row],[מספר רכב]],טבלה2[[#This Row],[ספרות בצדדים]]+1,טבלה2[[#This Row],[ספרות באמצע]])</f>
        <v>432</v>
      </c>
      <c r="AF1574" s="1" t="str">
        <f>MID(טבלה2[[#This Row],[מספר רכב]],1,טבלה2[[#This Row],[ספרות בצדדים]])</f>
        <v>38</v>
      </c>
      <c r="AG1574" s="1" t="str">
        <f>CONCATENATE(טבלה2[[#This Row],[חלק שמאלי]],"-",טבלה2[[#This Row],[אמצע]],"-",טבלה2[[#This Row],[חלק ימני]])</f>
        <v>38-432-13</v>
      </c>
      <c r="AH1574">
        <f>IF(טבלה2[[#This Row],[מספר ספרות]]=7,3,2)</f>
        <v>3</v>
      </c>
      <c r="AI1574">
        <f>IF(טבלה2[[#This Row],[מספר ספרות]]=7,2,3)</f>
        <v>2</v>
      </c>
    </row>
    <row r="1575" spans="17:35" x14ac:dyDescent="0.25">
      <c r="Q1575">
        <v>8127758</v>
      </c>
      <c r="R1575">
        <v>413</v>
      </c>
      <c r="S1575" t="s">
        <v>123</v>
      </c>
      <c r="T1575" t="s">
        <v>124</v>
      </c>
      <c r="U1575" t="s">
        <v>125</v>
      </c>
      <c r="W1575">
        <v>2005</v>
      </c>
      <c r="X1575" s="1">
        <f>2025-טבלה2[[#This Row],[שנת יצור]]</f>
        <v>20</v>
      </c>
      <c r="Y1575" s="39">
        <v>45614</v>
      </c>
      <c r="Z1575" s="39">
        <v>45964</v>
      </c>
      <c r="AA1575" t="s">
        <v>133</v>
      </c>
      <c r="AB1575" t="s">
        <v>127</v>
      </c>
      <c r="AC1575" s="1">
        <f>LEN(טבלה2[[#This Row],[מספר רכב]])</f>
        <v>7</v>
      </c>
      <c r="AD1575" s="1" t="str">
        <f>RIGHT(טבלה2[[#This Row],[מספר רכב]],טבלה2[[#This Row],[ספרות בצדדים]])</f>
        <v>58</v>
      </c>
      <c r="AE1575" s="1" t="str">
        <f>MID(טבלה2[[#This Row],[מספר רכב]],טבלה2[[#This Row],[ספרות בצדדים]]+1,טבלה2[[#This Row],[ספרות באמצע]])</f>
        <v>277</v>
      </c>
      <c r="AF1575" s="1" t="str">
        <f>MID(טבלה2[[#This Row],[מספר רכב]],1,טבלה2[[#This Row],[ספרות בצדדים]])</f>
        <v>81</v>
      </c>
      <c r="AG1575" s="1" t="str">
        <f>CONCATENATE(טבלה2[[#This Row],[חלק שמאלי]],"-",טבלה2[[#This Row],[אמצע]],"-",טבלה2[[#This Row],[חלק ימני]])</f>
        <v>81-277-58</v>
      </c>
      <c r="AH1575">
        <f>IF(טבלה2[[#This Row],[מספר ספרות]]=7,3,2)</f>
        <v>3</v>
      </c>
      <c r="AI1575">
        <f>IF(טבלה2[[#This Row],[מספר ספרות]]=7,2,3)</f>
        <v>2</v>
      </c>
    </row>
    <row r="1576" spans="17:35" x14ac:dyDescent="0.25">
      <c r="Q1576">
        <v>45686303</v>
      </c>
      <c r="R1576">
        <v>839</v>
      </c>
      <c r="S1576" t="s">
        <v>244</v>
      </c>
      <c r="T1576" t="s">
        <v>868</v>
      </c>
      <c r="U1576" t="s">
        <v>283</v>
      </c>
      <c r="V1576">
        <v>3</v>
      </c>
      <c r="W1576">
        <v>2023</v>
      </c>
      <c r="X1576" s="1">
        <f>2025-טבלה2[[#This Row],[שנת יצור]]</f>
        <v>2</v>
      </c>
      <c r="Y1576" s="39">
        <v>45068</v>
      </c>
      <c r="Z1576" s="39">
        <v>46163</v>
      </c>
      <c r="AA1576" t="s">
        <v>126</v>
      </c>
      <c r="AB1576" t="s">
        <v>870</v>
      </c>
      <c r="AC1576" s="1">
        <f>LEN(טבלה2[[#This Row],[מספר רכב]])</f>
        <v>8</v>
      </c>
      <c r="AD1576" s="1" t="str">
        <f>RIGHT(טבלה2[[#This Row],[מספר רכב]],טבלה2[[#This Row],[ספרות בצדדים]])</f>
        <v>303</v>
      </c>
      <c r="AE1576" s="1" t="str">
        <f>MID(טבלה2[[#This Row],[מספר רכב]],טבלה2[[#This Row],[ספרות בצדדים]]+1,טבלה2[[#This Row],[ספרות באמצע]])</f>
        <v>86</v>
      </c>
      <c r="AF1576" s="1" t="str">
        <f>MID(טבלה2[[#This Row],[מספר רכב]],1,טבלה2[[#This Row],[ספרות בצדדים]])</f>
        <v>456</v>
      </c>
      <c r="AG1576" s="1" t="str">
        <f>CONCATENATE(טבלה2[[#This Row],[חלק שמאלי]],"-",טבלה2[[#This Row],[אמצע]],"-",טבלה2[[#This Row],[חלק ימני]])</f>
        <v>456-86-303</v>
      </c>
      <c r="AH1576">
        <f>IF(טבלה2[[#This Row],[מספר ספרות]]=7,3,2)</f>
        <v>2</v>
      </c>
      <c r="AI1576">
        <f>IF(טבלה2[[#This Row],[מספר ספרות]]=7,2,3)</f>
        <v>3</v>
      </c>
    </row>
    <row r="1577" spans="17:35" x14ac:dyDescent="0.25">
      <c r="Q1577">
        <v>1633366</v>
      </c>
      <c r="R1577">
        <v>731</v>
      </c>
      <c r="S1577" t="s">
        <v>594</v>
      </c>
      <c r="T1577" t="s">
        <v>941</v>
      </c>
      <c r="U1577" t="s">
        <v>208</v>
      </c>
      <c r="V1577">
        <v>15</v>
      </c>
      <c r="W1577">
        <v>2008</v>
      </c>
      <c r="X1577" s="1">
        <f>2025-טבלה2[[#This Row],[שנת יצור]]</f>
        <v>17</v>
      </c>
      <c r="Y1577" s="39">
        <v>45356</v>
      </c>
      <c r="Z1577" s="39">
        <v>45706</v>
      </c>
      <c r="AA1577" t="s">
        <v>114</v>
      </c>
      <c r="AB1577" t="s">
        <v>942</v>
      </c>
      <c r="AC1577" s="1">
        <f>LEN(טבלה2[[#This Row],[מספר רכב]])</f>
        <v>7</v>
      </c>
      <c r="AD1577" s="1" t="str">
        <f>RIGHT(טבלה2[[#This Row],[מספר רכב]],טבלה2[[#This Row],[ספרות בצדדים]])</f>
        <v>66</v>
      </c>
      <c r="AE1577" s="1" t="str">
        <f>MID(טבלה2[[#This Row],[מספר רכב]],טבלה2[[#This Row],[ספרות בצדדים]]+1,טבלה2[[#This Row],[ספרות באמצע]])</f>
        <v>333</v>
      </c>
      <c r="AF1577" s="1" t="str">
        <f>MID(טבלה2[[#This Row],[מספר רכב]],1,טבלה2[[#This Row],[ספרות בצדדים]])</f>
        <v>16</v>
      </c>
      <c r="AG1577" s="1" t="str">
        <f>CONCATENATE(טבלה2[[#This Row],[חלק שמאלי]],"-",טבלה2[[#This Row],[אמצע]],"-",טבלה2[[#This Row],[חלק ימני]])</f>
        <v>16-333-66</v>
      </c>
      <c r="AH1577">
        <f>IF(טבלה2[[#This Row],[מספר ספרות]]=7,3,2)</f>
        <v>3</v>
      </c>
      <c r="AI1577">
        <f>IF(טבלה2[[#This Row],[מספר ספרות]]=7,2,3)</f>
        <v>2</v>
      </c>
    </row>
    <row r="1578" spans="17:35" x14ac:dyDescent="0.25">
      <c r="Q1578">
        <v>7334755</v>
      </c>
      <c r="R1578">
        <v>845</v>
      </c>
      <c r="S1578" t="s">
        <v>226</v>
      </c>
      <c r="T1578" t="s">
        <v>624</v>
      </c>
      <c r="U1578" t="s">
        <v>198</v>
      </c>
      <c r="V1578">
        <v>15</v>
      </c>
      <c r="W1578">
        <v>2017</v>
      </c>
      <c r="X1578" s="1">
        <f>2025-טבלה2[[#This Row],[שנת יצור]]</f>
        <v>8</v>
      </c>
      <c r="Y1578" s="39">
        <v>45781</v>
      </c>
      <c r="Z1578" s="39">
        <v>46156</v>
      </c>
      <c r="AA1578" t="s">
        <v>119</v>
      </c>
      <c r="AB1578" t="s">
        <v>358</v>
      </c>
      <c r="AC1578" s="1">
        <f>LEN(טבלה2[[#This Row],[מספר רכב]])</f>
        <v>7</v>
      </c>
      <c r="AD1578" s="1" t="str">
        <f>RIGHT(טבלה2[[#This Row],[מספר רכב]],טבלה2[[#This Row],[ספרות בצדדים]])</f>
        <v>55</v>
      </c>
      <c r="AE1578" s="1" t="str">
        <f>MID(טבלה2[[#This Row],[מספר רכב]],טבלה2[[#This Row],[ספרות בצדדים]]+1,טבלה2[[#This Row],[ספרות באמצע]])</f>
        <v>347</v>
      </c>
      <c r="AF1578" s="1" t="str">
        <f>MID(טבלה2[[#This Row],[מספר רכב]],1,טבלה2[[#This Row],[ספרות בצדדים]])</f>
        <v>73</v>
      </c>
      <c r="AG1578" s="1" t="str">
        <f>CONCATENATE(טבלה2[[#This Row],[חלק שמאלי]],"-",טבלה2[[#This Row],[אמצע]],"-",טבלה2[[#This Row],[חלק ימני]])</f>
        <v>73-347-55</v>
      </c>
      <c r="AH1578">
        <f>IF(טבלה2[[#This Row],[מספר ספרות]]=7,3,2)</f>
        <v>3</v>
      </c>
      <c r="AI1578">
        <f>IF(טבלה2[[#This Row],[מספר ספרות]]=7,2,3)</f>
        <v>2</v>
      </c>
    </row>
    <row r="1579" spans="17:35" x14ac:dyDescent="0.25">
      <c r="Q1579">
        <v>6256062</v>
      </c>
      <c r="R1579">
        <v>413</v>
      </c>
      <c r="S1579" t="s">
        <v>123</v>
      </c>
      <c r="T1579" t="s">
        <v>124</v>
      </c>
      <c r="U1579" t="s">
        <v>125</v>
      </c>
      <c r="W1579">
        <v>2007</v>
      </c>
      <c r="X1579" s="1">
        <f>2025-טבלה2[[#This Row],[שנת יצור]]</f>
        <v>18</v>
      </c>
      <c r="Y1579" s="39">
        <v>45684</v>
      </c>
      <c r="Z1579" s="39">
        <v>46045</v>
      </c>
      <c r="AA1579" t="s">
        <v>133</v>
      </c>
      <c r="AB1579" t="s">
        <v>127</v>
      </c>
      <c r="AC1579" s="1">
        <f>LEN(טבלה2[[#This Row],[מספר רכב]])</f>
        <v>7</v>
      </c>
      <c r="AD1579" s="1" t="str">
        <f>RIGHT(טבלה2[[#This Row],[מספר רכב]],טבלה2[[#This Row],[ספרות בצדדים]])</f>
        <v>62</v>
      </c>
      <c r="AE1579" s="1" t="str">
        <f>MID(טבלה2[[#This Row],[מספר רכב]],טבלה2[[#This Row],[ספרות בצדדים]]+1,טבלה2[[#This Row],[ספרות באמצע]])</f>
        <v>560</v>
      </c>
      <c r="AF1579" s="1" t="str">
        <f>MID(טבלה2[[#This Row],[מספר רכב]],1,טבלה2[[#This Row],[ספרות בצדדים]])</f>
        <v>62</v>
      </c>
      <c r="AG1579" s="1" t="str">
        <f>CONCATENATE(טבלה2[[#This Row],[חלק שמאלי]],"-",טבלה2[[#This Row],[אמצע]],"-",טבלה2[[#This Row],[חלק ימני]])</f>
        <v>62-560-62</v>
      </c>
      <c r="AH1579">
        <f>IF(טבלה2[[#This Row],[מספר ספרות]]=7,3,2)</f>
        <v>3</v>
      </c>
      <c r="AI1579">
        <f>IF(טבלה2[[#This Row],[מספר ספרות]]=7,2,3)</f>
        <v>2</v>
      </c>
    </row>
    <row r="1580" spans="17:35" x14ac:dyDescent="0.25">
      <c r="Q1580">
        <v>1393810</v>
      </c>
      <c r="R1580">
        <v>413</v>
      </c>
      <c r="S1580" t="s">
        <v>123</v>
      </c>
      <c r="T1580" t="s">
        <v>138</v>
      </c>
      <c r="U1580" t="s">
        <v>125</v>
      </c>
      <c r="W1580">
        <v>2001</v>
      </c>
      <c r="X1580" s="1">
        <f>2025-טבלה2[[#This Row],[שנת יצור]]</f>
        <v>24</v>
      </c>
      <c r="Y1580" s="39">
        <v>45750</v>
      </c>
      <c r="Z1580" s="39">
        <v>45933</v>
      </c>
      <c r="AA1580" t="s">
        <v>116</v>
      </c>
      <c r="AB1580" t="s">
        <v>127</v>
      </c>
      <c r="AC1580" s="1">
        <f>LEN(טבלה2[[#This Row],[מספר רכב]])</f>
        <v>7</v>
      </c>
      <c r="AD1580" s="1" t="str">
        <f>RIGHT(טבלה2[[#This Row],[מספר רכב]],טבלה2[[#This Row],[ספרות בצדדים]])</f>
        <v>10</v>
      </c>
      <c r="AE1580" s="1" t="str">
        <f>MID(טבלה2[[#This Row],[מספר רכב]],טבלה2[[#This Row],[ספרות בצדדים]]+1,טבלה2[[#This Row],[ספרות באמצע]])</f>
        <v>938</v>
      </c>
      <c r="AF1580" s="1" t="str">
        <f>MID(טבלה2[[#This Row],[מספר רכב]],1,טבלה2[[#This Row],[ספרות בצדדים]])</f>
        <v>13</v>
      </c>
      <c r="AG1580" s="1" t="str">
        <f>CONCATENATE(טבלה2[[#This Row],[חלק שמאלי]],"-",טבלה2[[#This Row],[אמצע]],"-",טבלה2[[#This Row],[חלק ימני]])</f>
        <v>13-938-10</v>
      </c>
      <c r="AH1580">
        <f>IF(טבלה2[[#This Row],[מספר ספרות]]=7,3,2)</f>
        <v>3</v>
      </c>
      <c r="AI1580">
        <f>IF(טבלה2[[#This Row],[מספר ספרות]]=7,2,3)</f>
        <v>2</v>
      </c>
    </row>
    <row r="1581" spans="17:35" x14ac:dyDescent="0.25">
      <c r="Q1581">
        <v>47736503</v>
      </c>
      <c r="R1581">
        <v>1321</v>
      </c>
      <c r="S1581" t="s">
        <v>548</v>
      </c>
      <c r="T1581" t="s">
        <v>549</v>
      </c>
      <c r="U1581" t="s">
        <v>550</v>
      </c>
      <c r="W1581">
        <v>2023</v>
      </c>
      <c r="X1581" s="1">
        <f>2025-טבלה2[[#This Row],[שנת יצור]]</f>
        <v>2</v>
      </c>
      <c r="Y1581" s="39">
        <v>45060</v>
      </c>
      <c r="Z1581" s="39">
        <v>46155</v>
      </c>
      <c r="AA1581" t="s">
        <v>114</v>
      </c>
      <c r="AB1581" t="s">
        <v>551</v>
      </c>
      <c r="AC1581" s="1">
        <f>LEN(טבלה2[[#This Row],[מספר רכב]])</f>
        <v>8</v>
      </c>
      <c r="AD1581" s="1" t="str">
        <f>RIGHT(טבלה2[[#This Row],[מספר רכב]],טבלה2[[#This Row],[ספרות בצדדים]])</f>
        <v>503</v>
      </c>
      <c r="AE1581" s="1" t="str">
        <f>MID(טבלה2[[#This Row],[מספר רכב]],טבלה2[[#This Row],[ספרות בצדדים]]+1,טבלה2[[#This Row],[ספרות באמצע]])</f>
        <v>36</v>
      </c>
      <c r="AF1581" s="1" t="str">
        <f>MID(טבלה2[[#This Row],[מספר רכב]],1,טבלה2[[#This Row],[ספרות בצדדים]])</f>
        <v>477</v>
      </c>
      <c r="AG1581" s="1" t="str">
        <f>CONCATENATE(טבלה2[[#This Row],[חלק שמאלי]],"-",טבלה2[[#This Row],[אמצע]],"-",טבלה2[[#This Row],[חלק ימני]])</f>
        <v>477-36-503</v>
      </c>
      <c r="AH1581">
        <f>IF(טבלה2[[#This Row],[מספר ספרות]]=7,3,2)</f>
        <v>2</v>
      </c>
      <c r="AI1581">
        <f>IF(טבלה2[[#This Row],[מספר ספרות]]=7,2,3)</f>
        <v>3</v>
      </c>
    </row>
    <row r="1582" spans="17:35" x14ac:dyDescent="0.25">
      <c r="Q1582">
        <v>6187862</v>
      </c>
      <c r="R1582">
        <v>413</v>
      </c>
      <c r="S1582" t="s">
        <v>123</v>
      </c>
      <c r="T1582" t="s">
        <v>124</v>
      </c>
      <c r="U1582" t="s">
        <v>125</v>
      </c>
      <c r="W1582">
        <v>2007</v>
      </c>
      <c r="X1582" s="1">
        <f>2025-טבלה2[[#This Row],[שנת יצור]]</f>
        <v>18</v>
      </c>
      <c r="Y1582" s="39">
        <v>45672</v>
      </c>
      <c r="Z1582" s="39">
        <v>46035</v>
      </c>
      <c r="AA1582" t="s">
        <v>133</v>
      </c>
      <c r="AB1582" t="s">
        <v>127</v>
      </c>
      <c r="AC1582" s="1">
        <f>LEN(טבלה2[[#This Row],[מספר רכב]])</f>
        <v>7</v>
      </c>
      <c r="AD1582" s="1" t="str">
        <f>RIGHT(טבלה2[[#This Row],[מספר רכב]],טבלה2[[#This Row],[ספרות בצדדים]])</f>
        <v>62</v>
      </c>
      <c r="AE1582" s="1" t="str">
        <f>MID(טבלה2[[#This Row],[מספר רכב]],טבלה2[[#This Row],[ספרות בצדדים]]+1,טבלה2[[#This Row],[ספרות באמצע]])</f>
        <v>878</v>
      </c>
      <c r="AF1582" s="1" t="str">
        <f>MID(טבלה2[[#This Row],[מספר רכב]],1,טבלה2[[#This Row],[ספרות בצדדים]])</f>
        <v>61</v>
      </c>
      <c r="AG1582" s="1" t="str">
        <f>CONCATENATE(טבלה2[[#This Row],[חלק שמאלי]],"-",טבלה2[[#This Row],[אמצע]],"-",טבלה2[[#This Row],[חלק ימני]])</f>
        <v>61-878-62</v>
      </c>
      <c r="AH1582">
        <f>IF(טבלה2[[#This Row],[מספר ספרות]]=7,3,2)</f>
        <v>3</v>
      </c>
      <c r="AI1582">
        <f>IF(טבלה2[[#This Row],[מספר ספרות]]=7,2,3)</f>
        <v>2</v>
      </c>
    </row>
    <row r="1583" spans="17:35" x14ac:dyDescent="0.25">
      <c r="Q1583">
        <v>7997459</v>
      </c>
      <c r="R1583">
        <v>724</v>
      </c>
      <c r="S1583" t="s">
        <v>203</v>
      </c>
      <c r="T1583" t="s">
        <v>602</v>
      </c>
      <c r="U1583" t="s">
        <v>205</v>
      </c>
      <c r="W1583">
        <v>2006</v>
      </c>
      <c r="X1583" s="1">
        <f>2025-טבלה2[[#This Row],[שנת יצור]]</f>
        <v>19</v>
      </c>
      <c r="Y1583" s="39">
        <v>45480</v>
      </c>
      <c r="Z1583" s="39">
        <v>45875</v>
      </c>
      <c r="AA1583" t="s">
        <v>943</v>
      </c>
      <c r="AB1583" t="s">
        <v>206</v>
      </c>
      <c r="AC1583" s="1">
        <f>LEN(טבלה2[[#This Row],[מספר רכב]])</f>
        <v>7</v>
      </c>
      <c r="AD1583" s="1" t="str">
        <f>RIGHT(טבלה2[[#This Row],[מספר רכב]],טבלה2[[#This Row],[ספרות בצדדים]])</f>
        <v>59</v>
      </c>
      <c r="AE1583" s="1" t="str">
        <f>MID(טבלה2[[#This Row],[מספר רכב]],טבלה2[[#This Row],[ספרות בצדדים]]+1,טבלה2[[#This Row],[ספרות באמצע]])</f>
        <v>974</v>
      </c>
      <c r="AF1583" s="1" t="str">
        <f>MID(טבלה2[[#This Row],[מספר רכב]],1,טבלה2[[#This Row],[ספרות בצדדים]])</f>
        <v>79</v>
      </c>
      <c r="AG1583" s="1" t="str">
        <f>CONCATENATE(טבלה2[[#This Row],[חלק שמאלי]],"-",טבלה2[[#This Row],[אמצע]],"-",טבלה2[[#This Row],[חלק ימני]])</f>
        <v>79-974-59</v>
      </c>
      <c r="AH1583">
        <f>IF(טבלה2[[#This Row],[מספר ספרות]]=7,3,2)</f>
        <v>3</v>
      </c>
      <c r="AI1583">
        <f>IF(טבלה2[[#This Row],[מספר ספרות]]=7,2,3)</f>
        <v>2</v>
      </c>
    </row>
    <row r="1584" spans="17:35" x14ac:dyDescent="0.25">
      <c r="Q1584">
        <v>6606362</v>
      </c>
      <c r="R1584">
        <v>413</v>
      </c>
      <c r="S1584" t="s">
        <v>123</v>
      </c>
      <c r="T1584" t="s">
        <v>124</v>
      </c>
      <c r="U1584" t="s">
        <v>125</v>
      </c>
      <c r="W1584">
        <v>2007</v>
      </c>
      <c r="X1584" s="1">
        <f>2025-טבלה2[[#This Row],[שנת יצור]]</f>
        <v>18</v>
      </c>
      <c r="Y1584" s="39">
        <v>45713</v>
      </c>
      <c r="Z1584" s="39">
        <v>46081</v>
      </c>
      <c r="AA1584" t="s">
        <v>133</v>
      </c>
      <c r="AB1584" t="s">
        <v>127</v>
      </c>
      <c r="AC1584" s="1">
        <f>LEN(טבלה2[[#This Row],[מספר רכב]])</f>
        <v>7</v>
      </c>
      <c r="AD1584" s="1" t="str">
        <f>RIGHT(טבלה2[[#This Row],[מספר רכב]],טבלה2[[#This Row],[ספרות בצדדים]])</f>
        <v>62</v>
      </c>
      <c r="AE1584" s="1" t="str">
        <f>MID(טבלה2[[#This Row],[מספר רכב]],טבלה2[[#This Row],[ספרות בצדדים]]+1,טבלה2[[#This Row],[ספרות באמצע]])</f>
        <v>063</v>
      </c>
      <c r="AF1584" s="1" t="str">
        <f>MID(טבלה2[[#This Row],[מספר רכב]],1,טבלה2[[#This Row],[ספרות בצדדים]])</f>
        <v>66</v>
      </c>
      <c r="AG1584" s="1" t="str">
        <f>CONCATENATE(טבלה2[[#This Row],[חלק שמאלי]],"-",טבלה2[[#This Row],[אמצע]],"-",טבלה2[[#This Row],[חלק ימני]])</f>
        <v>66-063-62</v>
      </c>
      <c r="AH1584">
        <f>IF(טבלה2[[#This Row],[מספר ספרות]]=7,3,2)</f>
        <v>3</v>
      </c>
      <c r="AI1584">
        <f>IF(טבלה2[[#This Row],[מספר ספרות]]=7,2,3)</f>
        <v>2</v>
      </c>
    </row>
    <row r="1585" spans="17:35" x14ac:dyDescent="0.25">
      <c r="Q1585">
        <v>34099703</v>
      </c>
      <c r="R1585">
        <v>481</v>
      </c>
      <c r="S1585" t="s">
        <v>165</v>
      </c>
      <c r="T1585" t="s">
        <v>924</v>
      </c>
      <c r="U1585" t="s">
        <v>360</v>
      </c>
      <c r="V1585">
        <v>4</v>
      </c>
      <c r="W1585">
        <v>2023</v>
      </c>
      <c r="X1585" s="1">
        <f>2025-טבלה2[[#This Row],[שנת יצור]]</f>
        <v>2</v>
      </c>
      <c r="Y1585" s="39">
        <v>45040</v>
      </c>
      <c r="Z1585" s="39">
        <v>46135</v>
      </c>
      <c r="AA1585" t="s">
        <v>248</v>
      </c>
      <c r="AB1585" t="s">
        <v>905</v>
      </c>
      <c r="AC1585" s="1">
        <f>LEN(טבלה2[[#This Row],[מספר רכב]])</f>
        <v>8</v>
      </c>
      <c r="AD1585" s="1" t="str">
        <f>RIGHT(טבלה2[[#This Row],[מספר רכב]],טבלה2[[#This Row],[ספרות בצדדים]])</f>
        <v>703</v>
      </c>
      <c r="AE1585" s="1" t="str">
        <f>MID(טבלה2[[#This Row],[מספר רכב]],טבלה2[[#This Row],[ספרות בצדדים]]+1,טבלה2[[#This Row],[ספרות באמצע]])</f>
        <v>99</v>
      </c>
      <c r="AF1585" s="1" t="str">
        <f>MID(טבלה2[[#This Row],[מספר רכב]],1,טבלה2[[#This Row],[ספרות בצדדים]])</f>
        <v>340</v>
      </c>
      <c r="AG1585" s="1" t="str">
        <f>CONCATENATE(טבלה2[[#This Row],[חלק שמאלי]],"-",טבלה2[[#This Row],[אמצע]],"-",טבלה2[[#This Row],[חלק ימני]])</f>
        <v>340-99-703</v>
      </c>
      <c r="AH1585">
        <f>IF(טבלה2[[#This Row],[מספר ספרות]]=7,3,2)</f>
        <v>2</v>
      </c>
      <c r="AI1585">
        <f>IF(טבלה2[[#This Row],[מספר ספרות]]=7,2,3)</f>
        <v>3</v>
      </c>
    </row>
    <row r="1586" spans="17:35" x14ac:dyDescent="0.25">
      <c r="Q1586">
        <v>3622823</v>
      </c>
      <c r="R1586">
        <v>650</v>
      </c>
      <c r="S1586" t="s">
        <v>436</v>
      </c>
      <c r="T1586" t="s">
        <v>454</v>
      </c>
      <c r="U1586" t="s">
        <v>136</v>
      </c>
      <c r="W1586">
        <v>2004</v>
      </c>
      <c r="X1586" s="1">
        <f>2025-טבלה2[[#This Row],[שנת יצור]]</f>
        <v>21</v>
      </c>
      <c r="Y1586" s="39">
        <v>45743</v>
      </c>
      <c r="Z1586" s="39">
        <v>45923</v>
      </c>
      <c r="AA1586" t="s">
        <v>116</v>
      </c>
      <c r="AB1586" t="s">
        <v>455</v>
      </c>
      <c r="AC1586" s="1">
        <f>LEN(טבלה2[[#This Row],[מספר רכב]])</f>
        <v>7</v>
      </c>
      <c r="AD1586" s="1" t="str">
        <f>RIGHT(טבלה2[[#This Row],[מספר רכב]],טבלה2[[#This Row],[ספרות בצדדים]])</f>
        <v>23</v>
      </c>
      <c r="AE1586" s="1" t="str">
        <f>MID(טבלה2[[#This Row],[מספר רכב]],טבלה2[[#This Row],[ספרות בצדדים]]+1,טבלה2[[#This Row],[ספרות באמצע]])</f>
        <v>228</v>
      </c>
      <c r="AF1586" s="1" t="str">
        <f>MID(טבלה2[[#This Row],[מספר רכב]],1,טבלה2[[#This Row],[ספרות בצדדים]])</f>
        <v>36</v>
      </c>
      <c r="AG1586" s="1" t="str">
        <f>CONCATENATE(טבלה2[[#This Row],[חלק שמאלי]],"-",טבלה2[[#This Row],[אמצע]],"-",טבלה2[[#This Row],[חלק ימני]])</f>
        <v>36-228-23</v>
      </c>
      <c r="AH1586">
        <f>IF(טבלה2[[#This Row],[מספר ספרות]]=7,3,2)</f>
        <v>3</v>
      </c>
      <c r="AI1586">
        <f>IF(טבלה2[[#This Row],[מספר ספרות]]=7,2,3)</f>
        <v>2</v>
      </c>
    </row>
    <row r="1587" spans="17:35" x14ac:dyDescent="0.25">
      <c r="Q1587">
        <v>44380703</v>
      </c>
      <c r="R1587">
        <v>885</v>
      </c>
      <c r="S1587" t="s">
        <v>239</v>
      </c>
      <c r="T1587" t="s">
        <v>857</v>
      </c>
      <c r="U1587" t="s">
        <v>136</v>
      </c>
      <c r="V1587">
        <v>11</v>
      </c>
      <c r="W1587">
        <v>2023</v>
      </c>
      <c r="X1587" s="1">
        <f>2025-טבלה2[[#This Row],[שנת יצור]]</f>
        <v>2</v>
      </c>
      <c r="Y1587" s="39">
        <v>45069</v>
      </c>
      <c r="Z1587" s="39">
        <v>46164</v>
      </c>
      <c r="AA1587" t="s">
        <v>118</v>
      </c>
      <c r="AB1587" t="s">
        <v>368</v>
      </c>
      <c r="AC1587" s="1">
        <f>LEN(טבלה2[[#This Row],[מספר רכב]])</f>
        <v>8</v>
      </c>
      <c r="AD1587" s="1" t="str">
        <f>RIGHT(טבלה2[[#This Row],[מספר רכב]],טבלה2[[#This Row],[ספרות בצדדים]])</f>
        <v>703</v>
      </c>
      <c r="AE1587" s="1" t="str">
        <f>MID(טבלה2[[#This Row],[מספר רכב]],טבלה2[[#This Row],[ספרות בצדדים]]+1,טבלה2[[#This Row],[ספרות באמצע]])</f>
        <v>80</v>
      </c>
      <c r="AF1587" s="1" t="str">
        <f>MID(טבלה2[[#This Row],[מספר רכב]],1,טבלה2[[#This Row],[ספרות בצדדים]])</f>
        <v>443</v>
      </c>
      <c r="AG1587" s="1" t="str">
        <f>CONCATENATE(טבלה2[[#This Row],[חלק שמאלי]],"-",טבלה2[[#This Row],[אמצע]],"-",טבלה2[[#This Row],[חלק ימני]])</f>
        <v>443-80-703</v>
      </c>
      <c r="AH1587">
        <f>IF(טבלה2[[#This Row],[מספר ספרות]]=7,3,2)</f>
        <v>2</v>
      </c>
      <c r="AI1587">
        <f>IF(טבלה2[[#This Row],[מספר ספרות]]=7,2,3)</f>
        <v>3</v>
      </c>
    </row>
    <row r="1588" spans="17:35" x14ac:dyDescent="0.25">
      <c r="Q1588">
        <v>4203864</v>
      </c>
      <c r="R1588">
        <v>413</v>
      </c>
      <c r="S1588" t="s">
        <v>123</v>
      </c>
      <c r="T1588" t="s">
        <v>159</v>
      </c>
      <c r="U1588" t="s">
        <v>158</v>
      </c>
      <c r="V1588">
        <v>15</v>
      </c>
      <c r="W1588">
        <v>2008</v>
      </c>
      <c r="X1588" s="1">
        <f>2025-טבלה2[[#This Row],[שנת יצור]]</f>
        <v>17</v>
      </c>
      <c r="Y1588" s="39">
        <v>45680</v>
      </c>
      <c r="Z1588" s="39">
        <v>45903</v>
      </c>
      <c r="AA1588" t="s">
        <v>328</v>
      </c>
      <c r="AB1588" t="s">
        <v>127</v>
      </c>
      <c r="AC1588" s="1">
        <f>LEN(טבלה2[[#This Row],[מספר רכב]])</f>
        <v>7</v>
      </c>
      <c r="AD1588" s="1" t="str">
        <f>RIGHT(טבלה2[[#This Row],[מספר רכב]],טבלה2[[#This Row],[ספרות בצדדים]])</f>
        <v>64</v>
      </c>
      <c r="AE1588" s="1" t="str">
        <f>MID(טבלה2[[#This Row],[מספר רכב]],טבלה2[[#This Row],[ספרות בצדדים]]+1,טבלה2[[#This Row],[ספרות באמצע]])</f>
        <v>038</v>
      </c>
      <c r="AF1588" s="1" t="str">
        <f>MID(טבלה2[[#This Row],[מספר רכב]],1,טבלה2[[#This Row],[ספרות בצדדים]])</f>
        <v>42</v>
      </c>
      <c r="AG1588" s="1" t="str">
        <f>CONCATENATE(טבלה2[[#This Row],[חלק שמאלי]],"-",טבלה2[[#This Row],[אמצע]],"-",טבלה2[[#This Row],[חלק ימני]])</f>
        <v>42-038-64</v>
      </c>
      <c r="AH1588">
        <f>IF(טבלה2[[#This Row],[מספר ספרות]]=7,3,2)</f>
        <v>3</v>
      </c>
      <c r="AI1588">
        <f>IF(טבלה2[[#This Row],[מספר ספרות]]=7,2,3)</f>
        <v>2</v>
      </c>
    </row>
    <row r="1589" spans="17:35" x14ac:dyDescent="0.25">
      <c r="Q1589">
        <v>1994466</v>
      </c>
      <c r="R1589">
        <v>588</v>
      </c>
      <c r="S1589" t="s">
        <v>111</v>
      </c>
      <c r="T1589" t="s">
        <v>129</v>
      </c>
      <c r="U1589" t="s">
        <v>130</v>
      </c>
      <c r="V1589">
        <v>15</v>
      </c>
      <c r="W1589">
        <v>2008</v>
      </c>
      <c r="X1589" s="1">
        <f>2025-טבלה2[[#This Row],[שנת יצור]]</f>
        <v>17</v>
      </c>
      <c r="Y1589" s="39">
        <v>45436</v>
      </c>
      <c r="Z1589" s="39">
        <v>45694</v>
      </c>
      <c r="AA1589" t="s">
        <v>116</v>
      </c>
      <c r="AB1589" t="s">
        <v>131</v>
      </c>
      <c r="AC1589" s="1">
        <f>LEN(טבלה2[[#This Row],[מספר רכב]])</f>
        <v>7</v>
      </c>
      <c r="AD1589" s="1" t="str">
        <f>RIGHT(טבלה2[[#This Row],[מספר רכב]],טבלה2[[#This Row],[ספרות בצדדים]])</f>
        <v>66</v>
      </c>
      <c r="AE1589" s="1" t="str">
        <f>MID(טבלה2[[#This Row],[מספר רכב]],טבלה2[[#This Row],[ספרות בצדדים]]+1,טבלה2[[#This Row],[ספרות באמצע]])</f>
        <v>944</v>
      </c>
      <c r="AF1589" s="1" t="str">
        <f>MID(טבלה2[[#This Row],[מספר רכב]],1,טבלה2[[#This Row],[ספרות בצדדים]])</f>
        <v>19</v>
      </c>
      <c r="AG1589" s="1" t="str">
        <f>CONCATENATE(טבלה2[[#This Row],[חלק שמאלי]],"-",טבלה2[[#This Row],[אמצע]],"-",טבלה2[[#This Row],[חלק ימני]])</f>
        <v>19-944-66</v>
      </c>
      <c r="AH1589">
        <f>IF(טבלה2[[#This Row],[מספר ספרות]]=7,3,2)</f>
        <v>3</v>
      </c>
      <c r="AI1589">
        <f>IF(טבלה2[[#This Row],[מספר ספרות]]=7,2,3)</f>
        <v>2</v>
      </c>
    </row>
    <row r="1590" spans="17:35" x14ac:dyDescent="0.25">
      <c r="Q1590">
        <v>5047072</v>
      </c>
      <c r="R1590">
        <v>751</v>
      </c>
      <c r="S1590" t="s">
        <v>231</v>
      </c>
      <c r="T1590" t="s">
        <v>324</v>
      </c>
      <c r="U1590" t="s">
        <v>201</v>
      </c>
      <c r="V1590">
        <v>15</v>
      </c>
      <c r="W1590">
        <v>2011</v>
      </c>
      <c r="X1590" s="1">
        <f>2025-טבלה2[[#This Row],[שנת יצור]]</f>
        <v>14</v>
      </c>
      <c r="Y1590" s="39">
        <v>45396</v>
      </c>
      <c r="Z1590" s="39">
        <v>45724</v>
      </c>
      <c r="AA1590" t="s">
        <v>233</v>
      </c>
      <c r="AB1590" t="s">
        <v>325</v>
      </c>
      <c r="AC1590" s="1">
        <f>LEN(טבלה2[[#This Row],[מספר רכב]])</f>
        <v>7</v>
      </c>
      <c r="AD1590" s="1" t="str">
        <f>RIGHT(טבלה2[[#This Row],[מספר רכב]],טבלה2[[#This Row],[ספרות בצדדים]])</f>
        <v>72</v>
      </c>
      <c r="AE1590" s="1" t="str">
        <f>MID(טבלה2[[#This Row],[מספר רכב]],טבלה2[[#This Row],[ספרות בצדדים]]+1,טבלה2[[#This Row],[ספרות באמצע]])</f>
        <v>470</v>
      </c>
      <c r="AF1590" s="1" t="str">
        <f>MID(טבלה2[[#This Row],[מספר רכב]],1,טבלה2[[#This Row],[ספרות בצדדים]])</f>
        <v>50</v>
      </c>
      <c r="AG1590" s="1" t="str">
        <f>CONCATENATE(טבלה2[[#This Row],[חלק שמאלי]],"-",טבלה2[[#This Row],[אמצע]],"-",טבלה2[[#This Row],[חלק ימני]])</f>
        <v>50-470-72</v>
      </c>
      <c r="AH1590">
        <f>IF(טבלה2[[#This Row],[מספר ספרות]]=7,3,2)</f>
        <v>3</v>
      </c>
      <c r="AI1590">
        <f>IF(טבלה2[[#This Row],[מספר ספרות]]=7,2,3)</f>
        <v>2</v>
      </c>
    </row>
    <row r="1591" spans="17:35" x14ac:dyDescent="0.25">
      <c r="Q1591">
        <v>9113363</v>
      </c>
      <c r="R1591">
        <v>845</v>
      </c>
      <c r="S1591" t="s">
        <v>226</v>
      </c>
      <c r="T1591" t="s">
        <v>247</v>
      </c>
      <c r="U1591" t="s">
        <v>183</v>
      </c>
      <c r="W1591">
        <v>2008</v>
      </c>
      <c r="X1591" s="1">
        <f>2025-טבלה2[[#This Row],[שנת יצור]]</f>
        <v>17</v>
      </c>
      <c r="Y1591" s="39">
        <v>45483</v>
      </c>
      <c r="Z1591" s="39">
        <v>45860</v>
      </c>
      <c r="AA1591" t="s">
        <v>116</v>
      </c>
      <c r="AB1591" t="s">
        <v>230</v>
      </c>
      <c r="AC1591" s="1">
        <f>LEN(טבלה2[[#This Row],[מספר רכב]])</f>
        <v>7</v>
      </c>
      <c r="AD1591" s="1" t="str">
        <f>RIGHT(טבלה2[[#This Row],[מספר רכב]],טבלה2[[#This Row],[ספרות בצדדים]])</f>
        <v>63</v>
      </c>
      <c r="AE1591" s="1" t="str">
        <f>MID(טבלה2[[#This Row],[מספר רכב]],טבלה2[[#This Row],[ספרות בצדדים]]+1,טבלה2[[#This Row],[ספרות באמצע]])</f>
        <v>133</v>
      </c>
      <c r="AF1591" s="1" t="str">
        <f>MID(טבלה2[[#This Row],[מספר רכב]],1,טבלה2[[#This Row],[ספרות בצדדים]])</f>
        <v>91</v>
      </c>
      <c r="AG1591" s="1" t="str">
        <f>CONCATENATE(טבלה2[[#This Row],[חלק שמאלי]],"-",טבלה2[[#This Row],[אמצע]],"-",טבלה2[[#This Row],[חלק ימני]])</f>
        <v>91-133-63</v>
      </c>
      <c r="AH1591">
        <f>IF(טבלה2[[#This Row],[מספר ספרות]]=7,3,2)</f>
        <v>3</v>
      </c>
      <c r="AI1591">
        <f>IF(טבלה2[[#This Row],[מספר ספרות]]=7,2,3)</f>
        <v>2</v>
      </c>
    </row>
    <row r="1592" spans="17:35" x14ac:dyDescent="0.25">
      <c r="Q1592">
        <v>7461574</v>
      </c>
      <c r="R1592">
        <v>281</v>
      </c>
      <c r="S1592" t="s">
        <v>292</v>
      </c>
      <c r="T1592" t="s">
        <v>944</v>
      </c>
      <c r="U1592" t="s">
        <v>389</v>
      </c>
      <c r="V1592">
        <v>15</v>
      </c>
      <c r="W1592">
        <v>2011</v>
      </c>
      <c r="X1592" s="1">
        <f>2025-טבלה2[[#This Row],[שנת יצור]]</f>
        <v>14</v>
      </c>
      <c r="Y1592" s="39">
        <v>45759</v>
      </c>
      <c r="Z1592" s="39">
        <v>46111</v>
      </c>
      <c r="AA1592" t="s">
        <v>133</v>
      </c>
      <c r="AB1592" t="s">
        <v>945</v>
      </c>
      <c r="AC1592" s="1">
        <f>LEN(טבלה2[[#This Row],[מספר רכב]])</f>
        <v>7</v>
      </c>
      <c r="AD1592" s="1" t="str">
        <f>RIGHT(טבלה2[[#This Row],[מספר רכב]],טבלה2[[#This Row],[ספרות בצדדים]])</f>
        <v>74</v>
      </c>
      <c r="AE1592" s="1" t="str">
        <f>MID(טבלה2[[#This Row],[מספר רכב]],טבלה2[[#This Row],[ספרות בצדדים]]+1,טבלה2[[#This Row],[ספרות באמצע]])</f>
        <v>615</v>
      </c>
      <c r="AF1592" s="1" t="str">
        <f>MID(טבלה2[[#This Row],[מספר רכב]],1,טבלה2[[#This Row],[ספרות בצדדים]])</f>
        <v>74</v>
      </c>
      <c r="AG1592" s="1" t="str">
        <f>CONCATENATE(טבלה2[[#This Row],[חלק שמאלי]],"-",טבלה2[[#This Row],[אמצע]],"-",טבלה2[[#This Row],[חלק ימני]])</f>
        <v>74-615-74</v>
      </c>
      <c r="AH1592">
        <f>IF(טבלה2[[#This Row],[מספר ספרות]]=7,3,2)</f>
        <v>3</v>
      </c>
      <c r="AI1592">
        <f>IF(טבלה2[[#This Row],[מספר ספרות]]=7,2,3)</f>
        <v>2</v>
      </c>
    </row>
    <row r="1593" spans="17:35" x14ac:dyDescent="0.25">
      <c r="Q1593">
        <v>8213680</v>
      </c>
      <c r="R1593">
        <v>833</v>
      </c>
      <c r="S1593" t="s">
        <v>946</v>
      </c>
      <c r="T1593" t="s">
        <v>947</v>
      </c>
      <c r="U1593" t="s">
        <v>948</v>
      </c>
      <c r="V1593">
        <v>15</v>
      </c>
      <c r="W1593">
        <v>2017</v>
      </c>
      <c r="X1593" s="1">
        <f>2025-טבלה2[[#This Row],[שנת יצור]]</f>
        <v>8</v>
      </c>
      <c r="Y1593" s="39">
        <v>45781</v>
      </c>
      <c r="Z1593" s="39">
        <v>46080</v>
      </c>
      <c r="AA1593" t="s">
        <v>156</v>
      </c>
      <c r="AB1593" t="s">
        <v>949</v>
      </c>
      <c r="AC1593" s="1">
        <f>LEN(טבלה2[[#This Row],[מספר רכב]])</f>
        <v>7</v>
      </c>
      <c r="AD1593" s="1" t="str">
        <f>RIGHT(טבלה2[[#This Row],[מספר רכב]],טבלה2[[#This Row],[ספרות בצדדים]])</f>
        <v>80</v>
      </c>
      <c r="AE1593" s="1" t="str">
        <f>MID(טבלה2[[#This Row],[מספר רכב]],טבלה2[[#This Row],[ספרות בצדדים]]+1,טבלה2[[#This Row],[ספרות באמצע]])</f>
        <v>136</v>
      </c>
      <c r="AF1593" s="1" t="str">
        <f>MID(טבלה2[[#This Row],[מספר רכב]],1,טבלה2[[#This Row],[ספרות בצדדים]])</f>
        <v>82</v>
      </c>
      <c r="AG1593" s="1" t="str">
        <f>CONCATENATE(טבלה2[[#This Row],[חלק שמאלי]],"-",טבלה2[[#This Row],[אמצע]],"-",טבלה2[[#This Row],[חלק ימני]])</f>
        <v>82-136-80</v>
      </c>
      <c r="AH1593">
        <f>IF(טבלה2[[#This Row],[מספר ספרות]]=7,3,2)</f>
        <v>3</v>
      </c>
      <c r="AI1593">
        <f>IF(טבלה2[[#This Row],[מספר ספרות]]=7,2,3)</f>
        <v>2</v>
      </c>
    </row>
    <row r="1594" spans="17:35" x14ac:dyDescent="0.25">
      <c r="Q1594">
        <v>6845616</v>
      </c>
      <c r="R1594">
        <v>588</v>
      </c>
      <c r="S1594" t="s">
        <v>111</v>
      </c>
      <c r="T1594" t="s">
        <v>112</v>
      </c>
      <c r="U1594" t="s">
        <v>113</v>
      </c>
      <c r="W1594">
        <v>2005</v>
      </c>
      <c r="X1594" s="1">
        <f>2025-טבלה2[[#This Row],[שנת יצור]]</f>
        <v>20</v>
      </c>
      <c r="Y1594" s="39">
        <v>45803</v>
      </c>
      <c r="Z1594" s="39">
        <v>46020</v>
      </c>
      <c r="AA1594" t="s">
        <v>118</v>
      </c>
      <c r="AB1594" t="s">
        <v>115</v>
      </c>
      <c r="AC1594" s="1">
        <f>LEN(טבלה2[[#This Row],[מספר רכב]])</f>
        <v>7</v>
      </c>
      <c r="AD1594" s="1" t="str">
        <f>RIGHT(טבלה2[[#This Row],[מספר רכב]],טבלה2[[#This Row],[ספרות בצדדים]])</f>
        <v>16</v>
      </c>
      <c r="AE1594" s="1" t="str">
        <f>MID(טבלה2[[#This Row],[מספר רכב]],טבלה2[[#This Row],[ספרות בצדדים]]+1,טבלה2[[#This Row],[ספרות באמצע]])</f>
        <v>456</v>
      </c>
      <c r="AF1594" s="1" t="str">
        <f>MID(טבלה2[[#This Row],[מספר רכב]],1,טבלה2[[#This Row],[ספרות בצדדים]])</f>
        <v>68</v>
      </c>
      <c r="AG1594" s="1" t="str">
        <f>CONCATENATE(טבלה2[[#This Row],[חלק שמאלי]],"-",טבלה2[[#This Row],[אמצע]],"-",טבלה2[[#This Row],[חלק ימני]])</f>
        <v>68-456-16</v>
      </c>
      <c r="AH1594">
        <f>IF(טבלה2[[#This Row],[מספר ספרות]]=7,3,2)</f>
        <v>3</v>
      </c>
      <c r="AI1594">
        <f>IF(טבלה2[[#This Row],[מספר ספרות]]=7,2,3)</f>
        <v>2</v>
      </c>
    </row>
    <row r="1595" spans="17:35" x14ac:dyDescent="0.25">
      <c r="Q1595">
        <v>2861261</v>
      </c>
      <c r="R1595">
        <v>413</v>
      </c>
      <c r="S1595" t="s">
        <v>123</v>
      </c>
      <c r="T1595" t="s">
        <v>179</v>
      </c>
      <c r="U1595" t="s">
        <v>158</v>
      </c>
      <c r="W1595">
        <v>2007</v>
      </c>
      <c r="X1595" s="1">
        <f>2025-טבלה2[[#This Row],[שנת יצור]]</f>
        <v>18</v>
      </c>
      <c r="Y1595" s="39">
        <v>45524</v>
      </c>
      <c r="Z1595" s="39">
        <v>45855</v>
      </c>
      <c r="AA1595" t="s">
        <v>133</v>
      </c>
      <c r="AB1595" t="s">
        <v>127</v>
      </c>
      <c r="AC1595" s="1">
        <f>LEN(טבלה2[[#This Row],[מספר רכב]])</f>
        <v>7</v>
      </c>
      <c r="AD1595" s="1" t="str">
        <f>RIGHT(טבלה2[[#This Row],[מספר רכב]],טבלה2[[#This Row],[ספרות בצדדים]])</f>
        <v>61</v>
      </c>
      <c r="AE1595" s="1" t="str">
        <f>MID(טבלה2[[#This Row],[מספר רכב]],טבלה2[[#This Row],[ספרות בצדדים]]+1,טבלה2[[#This Row],[ספרות באמצע]])</f>
        <v>612</v>
      </c>
      <c r="AF1595" s="1" t="str">
        <f>MID(טבלה2[[#This Row],[מספר רכב]],1,טבלה2[[#This Row],[ספרות בצדדים]])</f>
        <v>28</v>
      </c>
      <c r="AG1595" s="1" t="str">
        <f>CONCATENATE(טבלה2[[#This Row],[חלק שמאלי]],"-",טבלה2[[#This Row],[אמצע]],"-",טבלה2[[#This Row],[חלק ימני]])</f>
        <v>28-612-61</v>
      </c>
      <c r="AH1595">
        <f>IF(טבלה2[[#This Row],[מספר ספרות]]=7,3,2)</f>
        <v>3</v>
      </c>
      <c r="AI1595">
        <f>IF(טבלה2[[#This Row],[מספר ספרות]]=7,2,3)</f>
        <v>2</v>
      </c>
    </row>
    <row r="1596" spans="17:35" x14ac:dyDescent="0.25">
      <c r="Q1596">
        <v>2344361</v>
      </c>
      <c r="R1596">
        <v>413</v>
      </c>
      <c r="S1596" t="s">
        <v>123</v>
      </c>
      <c r="T1596" t="s">
        <v>179</v>
      </c>
      <c r="U1596" t="s">
        <v>158</v>
      </c>
      <c r="W1596">
        <v>2007</v>
      </c>
      <c r="X1596" s="1">
        <f>2025-טבלה2[[#This Row],[שנת יצור]]</f>
        <v>18</v>
      </c>
      <c r="Y1596" s="39">
        <v>45449</v>
      </c>
      <c r="Z1596" s="39">
        <v>45791</v>
      </c>
      <c r="AA1596" t="s">
        <v>119</v>
      </c>
      <c r="AB1596" t="s">
        <v>127</v>
      </c>
      <c r="AC1596" s="1">
        <f>LEN(טבלה2[[#This Row],[מספר רכב]])</f>
        <v>7</v>
      </c>
      <c r="AD1596" s="1" t="str">
        <f>RIGHT(טבלה2[[#This Row],[מספר רכב]],טבלה2[[#This Row],[ספרות בצדדים]])</f>
        <v>61</v>
      </c>
      <c r="AE1596" s="1" t="str">
        <f>MID(טבלה2[[#This Row],[מספר רכב]],טבלה2[[#This Row],[ספרות בצדדים]]+1,טבלה2[[#This Row],[ספרות באמצע]])</f>
        <v>443</v>
      </c>
      <c r="AF1596" s="1" t="str">
        <f>MID(טבלה2[[#This Row],[מספר רכב]],1,טבלה2[[#This Row],[ספרות בצדדים]])</f>
        <v>23</v>
      </c>
      <c r="AG1596" s="1" t="str">
        <f>CONCATENATE(טבלה2[[#This Row],[חלק שמאלי]],"-",טבלה2[[#This Row],[אמצע]],"-",טבלה2[[#This Row],[חלק ימני]])</f>
        <v>23-443-61</v>
      </c>
      <c r="AH1596">
        <f>IF(טבלה2[[#This Row],[מספר ספרות]]=7,3,2)</f>
        <v>3</v>
      </c>
      <c r="AI1596">
        <f>IF(טבלה2[[#This Row],[מספר ספרות]]=7,2,3)</f>
        <v>2</v>
      </c>
    </row>
    <row r="1597" spans="17:35" x14ac:dyDescent="0.25">
      <c r="Q1597">
        <v>4885463</v>
      </c>
      <c r="R1597">
        <v>588</v>
      </c>
      <c r="S1597" t="s">
        <v>111</v>
      </c>
      <c r="T1597" t="s">
        <v>463</v>
      </c>
      <c r="U1597" t="s">
        <v>130</v>
      </c>
      <c r="W1597">
        <v>2008</v>
      </c>
      <c r="X1597" s="1">
        <f>2025-טבלה2[[#This Row],[שנת יצור]]</f>
        <v>17</v>
      </c>
      <c r="Y1597" s="39">
        <v>45443</v>
      </c>
      <c r="Z1597" s="39">
        <v>45820</v>
      </c>
      <c r="AA1597" t="s">
        <v>116</v>
      </c>
      <c r="AB1597" t="s">
        <v>131</v>
      </c>
      <c r="AC1597" s="1">
        <f>LEN(טבלה2[[#This Row],[מספר רכב]])</f>
        <v>7</v>
      </c>
      <c r="AD1597" s="1" t="str">
        <f>RIGHT(טבלה2[[#This Row],[מספר רכב]],טבלה2[[#This Row],[ספרות בצדדים]])</f>
        <v>63</v>
      </c>
      <c r="AE1597" s="1" t="str">
        <f>MID(טבלה2[[#This Row],[מספר רכב]],טבלה2[[#This Row],[ספרות בצדדים]]+1,טבלה2[[#This Row],[ספרות באמצע]])</f>
        <v>854</v>
      </c>
      <c r="AF1597" s="1" t="str">
        <f>MID(טבלה2[[#This Row],[מספר רכב]],1,טבלה2[[#This Row],[ספרות בצדדים]])</f>
        <v>48</v>
      </c>
      <c r="AG1597" s="1" t="str">
        <f>CONCATENATE(טבלה2[[#This Row],[חלק שמאלי]],"-",טבלה2[[#This Row],[אמצע]],"-",טבלה2[[#This Row],[חלק ימני]])</f>
        <v>48-854-63</v>
      </c>
      <c r="AH1597">
        <f>IF(טבלה2[[#This Row],[מספר ספרות]]=7,3,2)</f>
        <v>3</v>
      </c>
      <c r="AI1597">
        <f>IF(טבלה2[[#This Row],[מספר ספרות]]=7,2,3)</f>
        <v>2</v>
      </c>
    </row>
    <row r="1598" spans="17:35" x14ac:dyDescent="0.25">
      <c r="Q1598">
        <v>1878764</v>
      </c>
      <c r="R1598">
        <v>588</v>
      </c>
      <c r="S1598" t="s">
        <v>111</v>
      </c>
      <c r="T1598" t="s">
        <v>253</v>
      </c>
      <c r="U1598" t="s">
        <v>188</v>
      </c>
      <c r="V1598">
        <v>15</v>
      </c>
      <c r="W1598">
        <v>2008</v>
      </c>
      <c r="X1598" s="1">
        <f>2025-טבלה2[[#This Row],[שנת יצור]]</f>
        <v>17</v>
      </c>
      <c r="Y1598" s="39">
        <v>45551</v>
      </c>
      <c r="Z1598" s="39">
        <v>45919</v>
      </c>
      <c r="AA1598" t="s">
        <v>156</v>
      </c>
      <c r="AB1598" t="s">
        <v>115</v>
      </c>
      <c r="AC1598" s="1">
        <f>LEN(טבלה2[[#This Row],[מספר רכב]])</f>
        <v>7</v>
      </c>
      <c r="AD1598" s="1" t="str">
        <f>RIGHT(טבלה2[[#This Row],[מספר רכב]],טבלה2[[#This Row],[ספרות בצדדים]])</f>
        <v>64</v>
      </c>
      <c r="AE1598" s="1" t="str">
        <f>MID(טבלה2[[#This Row],[מספר רכב]],טבלה2[[#This Row],[ספרות בצדדים]]+1,טבלה2[[#This Row],[ספרות באמצע]])</f>
        <v>787</v>
      </c>
      <c r="AF1598" s="1" t="str">
        <f>MID(טבלה2[[#This Row],[מספר רכב]],1,טבלה2[[#This Row],[ספרות בצדדים]])</f>
        <v>18</v>
      </c>
      <c r="AG1598" s="1" t="str">
        <f>CONCATENATE(טבלה2[[#This Row],[חלק שמאלי]],"-",טבלה2[[#This Row],[אמצע]],"-",טבלה2[[#This Row],[חלק ימני]])</f>
        <v>18-787-64</v>
      </c>
      <c r="AH1598">
        <f>IF(טבלה2[[#This Row],[מספר ספרות]]=7,3,2)</f>
        <v>3</v>
      </c>
      <c r="AI1598">
        <f>IF(טבלה2[[#This Row],[מספר ספרות]]=7,2,3)</f>
        <v>2</v>
      </c>
    </row>
    <row r="1599" spans="17:35" x14ac:dyDescent="0.25">
      <c r="Q1599">
        <v>8065062</v>
      </c>
      <c r="R1599">
        <v>588</v>
      </c>
      <c r="S1599" t="s">
        <v>111</v>
      </c>
      <c r="T1599" t="s">
        <v>112</v>
      </c>
      <c r="U1599" t="s">
        <v>113</v>
      </c>
      <c r="V1599">
        <v>15</v>
      </c>
      <c r="W1599">
        <v>2008</v>
      </c>
      <c r="X1599" s="1">
        <f>2025-טבלה2[[#This Row],[שנת יצור]]</f>
        <v>17</v>
      </c>
      <c r="Y1599" s="39">
        <v>45441</v>
      </c>
      <c r="Z1599" s="39">
        <v>45777</v>
      </c>
      <c r="AA1599" t="s">
        <v>119</v>
      </c>
      <c r="AB1599" t="s">
        <v>117</v>
      </c>
      <c r="AC1599" s="1">
        <f>LEN(טבלה2[[#This Row],[מספר רכב]])</f>
        <v>7</v>
      </c>
      <c r="AD1599" s="1" t="str">
        <f>RIGHT(טבלה2[[#This Row],[מספר רכב]],טבלה2[[#This Row],[ספרות בצדדים]])</f>
        <v>62</v>
      </c>
      <c r="AE1599" s="1" t="str">
        <f>MID(טבלה2[[#This Row],[מספר רכב]],טבלה2[[#This Row],[ספרות בצדדים]]+1,טבלה2[[#This Row],[ספרות באמצע]])</f>
        <v>650</v>
      </c>
      <c r="AF1599" s="1" t="str">
        <f>MID(טבלה2[[#This Row],[מספר רכב]],1,טבלה2[[#This Row],[ספרות בצדדים]])</f>
        <v>80</v>
      </c>
      <c r="AG1599" s="1" t="str">
        <f>CONCATENATE(טבלה2[[#This Row],[חלק שמאלי]],"-",טבלה2[[#This Row],[אמצע]],"-",טבלה2[[#This Row],[חלק ימני]])</f>
        <v>80-650-62</v>
      </c>
      <c r="AH1599">
        <f>IF(טבלה2[[#This Row],[מספר ספרות]]=7,3,2)</f>
        <v>3</v>
      </c>
      <c r="AI1599">
        <f>IF(טבלה2[[#This Row],[מספר ספרות]]=7,2,3)</f>
        <v>2</v>
      </c>
    </row>
    <row r="1600" spans="17:35" x14ac:dyDescent="0.25">
      <c r="Q1600">
        <v>7452763</v>
      </c>
      <c r="R1600">
        <v>413</v>
      </c>
      <c r="S1600" t="s">
        <v>123</v>
      </c>
      <c r="T1600" t="s">
        <v>159</v>
      </c>
      <c r="U1600" t="s">
        <v>158</v>
      </c>
      <c r="V1600">
        <v>15</v>
      </c>
      <c r="W1600">
        <v>2008</v>
      </c>
      <c r="X1600" s="1">
        <f>2025-טבלה2[[#This Row],[שנת יצור]]</f>
        <v>17</v>
      </c>
      <c r="Y1600" s="39">
        <v>45673</v>
      </c>
      <c r="Z1600" s="39">
        <v>45827</v>
      </c>
      <c r="AA1600" t="s">
        <v>119</v>
      </c>
      <c r="AB1600" t="s">
        <v>127</v>
      </c>
      <c r="AC1600" s="1">
        <f>LEN(טבלה2[[#This Row],[מספר רכב]])</f>
        <v>7</v>
      </c>
      <c r="AD1600" s="1" t="str">
        <f>RIGHT(טבלה2[[#This Row],[מספר רכב]],טבלה2[[#This Row],[ספרות בצדדים]])</f>
        <v>63</v>
      </c>
      <c r="AE1600" s="1" t="str">
        <f>MID(טבלה2[[#This Row],[מספר רכב]],טבלה2[[#This Row],[ספרות בצדדים]]+1,טבלה2[[#This Row],[ספרות באמצע]])</f>
        <v>527</v>
      </c>
      <c r="AF1600" s="1" t="str">
        <f>MID(טבלה2[[#This Row],[מספר רכב]],1,טבלה2[[#This Row],[ספרות בצדדים]])</f>
        <v>74</v>
      </c>
      <c r="AG1600" s="1" t="str">
        <f>CONCATENATE(טבלה2[[#This Row],[חלק שמאלי]],"-",טבלה2[[#This Row],[אמצע]],"-",טבלה2[[#This Row],[חלק ימני]])</f>
        <v>74-527-63</v>
      </c>
      <c r="AH1600">
        <f>IF(טבלה2[[#This Row],[מספר ספרות]]=7,3,2)</f>
        <v>3</v>
      </c>
      <c r="AI1600">
        <f>IF(טבלה2[[#This Row],[מספר ספרות]]=7,2,3)</f>
        <v>2</v>
      </c>
    </row>
    <row r="1601" spans="17:35" x14ac:dyDescent="0.25">
      <c r="Q1601">
        <v>7657350</v>
      </c>
      <c r="R1601">
        <v>839</v>
      </c>
      <c r="S1601" t="s">
        <v>244</v>
      </c>
      <c r="T1601" t="s">
        <v>245</v>
      </c>
      <c r="U1601" t="s">
        <v>125</v>
      </c>
      <c r="W1601">
        <v>2003</v>
      </c>
      <c r="X1601" s="1">
        <f>2025-טבלה2[[#This Row],[שנת יצור]]</f>
        <v>22</v>
      </c>
      <c r="Y1601" s="39">
        <v>45628</v>
      </c>
      <c r="Z1601" s="39">
        <v>45886</v>
      </c>
      <c r="AA1601" t="s">
        <v>133</v>
      </c>
      <c r="AB1601" t="s">
        <v>127</v>
      </c>
      <c r="AC1601" s="1">
        <f>LEN(טבלה2[[#This Row],[מספר רכב]])</f>
        <v>7</v>
      </c>
      <c r="AD1601" s="1" t="str">
        <f>RIGHT(טבלה2[[#This Row],[מספר רכב]],טבלה2[[#This Row],[ספרות בצדדים]])</f>
        <v>50</v>
      </c>
      <c r="AE1601" s="1" t="str">
        <f>MID(טבלה2[[#This Row],[מספר רכב]],טבלה2[[#This Row],[ספרות בצדדים]]+1,טבלה2[[#This Row],[ספרות באמצע]])</f>
        <v>573</v>
      </c>
      <c r="AF1601" s="1" t="str">
        <f>MID(טבלה2[[#This Row],[מספר רכב]],1,טבלה2[[#This Row],[ספרות בצדדים]])</f>
        <v>76</v>
      </c>
      <c r="AG1601" s="1" t="str">
        <f>CONCATENATE(טבלה2[[#This Row],[חלק שמאלי]],"-",טבלה2[[#This Row],[אמצע]],"-",טבלה2[[#This Row],[חלק ימני]])</f>
        <v>76-573-50</v>
      </c>
      <c r="AH1601">
        <f>IF(טבלה2[[#This Row],[מספר ספרות]]=7,3,2)</f>
        <v>3</v>
      </c>
      <c r="AI1601">
        <f>IF(טבלה2[[#This Row],[מספר ספרות]]=7,2,3)</f>
        <v>2</v>
      </c>
    </row>
    <row r="1602" spans="17:35" x14ac:dyDescent="0.25">
      <c r="Q1602">
        <v>29246201</v>
      </c>
      <c r="R1602">
        <v>588</v>
      </c>
      <c r="S1602" t="s">
        <v>111</v>
      </c>
      <c r="T1602" t="s">
        <v>369</v>
      </c>
      <c r="U1602" t="s">
        <v>130</v>
      </c>
      <c r="V1602">
        <v>15</v>
      </c>
      <c r="W1602">
        <v>2017</v>
      </c>
      <c r="X1602" s="1">
        <f>2025-טבלה2[[#This Row],[שנת יצור]]</f>
        <v>8</v>
      </c>
      <c r="Y1602" s="39">
        <v>45485</v>
      </c>
      <c r="Z1602" s="39">
        <v>45870</v>
      </c>
      <c r="AA1602" t="s">
        <v>122</v>
      </c>
      <c r="AB1602" t="s">
        <v>370</v>
      </c>
      <c r="AC1602" s="1">
        <f>LEN(טבלה2[[#This Row],[מספר רכב]])</f>
        <v>8</v>
      </c>
      <c r="AD1602" s="1" t="str">
        <f>RIGHT(טבלה2[[#This Row],[מספר רכב]],טבלה2[[#This Row],[ספרות בצדדים]])</f>
        <v>201</v>
      </c>
      <c r="AE1602" s="1" t="str">
        <f>MID(טבלה2[[#This Row],[מספר רכב]],טבלה2[[#This Row],[ספרות בצדדים]]+1,טבלה2[[#This Row],[ספרות באמצע]])</f>
        <v>46</v>
      </c>
      <c r="AF1602" s="1" t="str">
        <f>MID(טבלה2[[#This Row],[מספר רכב]],1,טבלה2[[#This Row],[ספרות בצדדים]])</f>
        <v>292</v>
      </c>
      <c r="AG1602" s="1" t="str">
        <f>CONCATENATE(טבלה2[[#This Row],[חלק שמאלי]],"-",טבלה2[[#This Row],[אמצע]],"-",טבלה2[[#This Row],[חלק ימני]])</f>
        <v>292-46-201</v>
      </c>
      <c r="AH1602">
        <f>IF(טבלה2[[#This Row],[מספר ספרות]]=7,3,2)</f>
        <v>2</v>
      </c>
      <c r="AI1602">
        <f>IF(טבלה2[[#This Row],[מספר ספרות]]=7,2,3)</f>
        <v>3</v>
      </c>
    </row>
    <row r="1603" spans="17:35" x14ac:dyDescent="0.25">
      <c r="Q1603">
        <v>1856061</v>
      </c>
      <c r="R1603">
        <v>734</v>
      </c>
      <c r="S1603" t="s">
        <v>139</v>
      </c>
      <c r="T1603" t="s">
        <v>207</v>
      </c>
      <c r="U1603" t="s">
        <v>208</v>
      </c>
      <c r="W1603">
        <v>2007</v>
      </c>
      <c r="X1603" s="1">
        <f>2025-טבלה2[[#This Row],[שנת יצור]]</f>
        <v>18</v>
      </c>
      <c r="Y1603" s="39">
        <v>45529</v>
      </c>
      <c r="Z1603" s="39">
        <v>45804</v>
      </c>
      <c r="AA1603" t="s">
        <v>116</v>
      </c>
      <c r="AB1603" t="s">
        <v>141</v>
      </c>
      <c r="AC1603" s="1">
        <f>LEN(טבלה2[[#This Row],[מספר רכב]])</f>
        <v>7</v>
      </c>
      <c r="AD1603" s="1" t="str">
        <f>RIGHT(טבלה2[[#This Row],[מספר רכב]],טבלה2[[#This Row],[ספרות בצדדים]])</f>
        <v>61</v>
      </c>
      <c r="AE1603" s="1" t="str">
        <f>MID(טבלה2[[#This Row],[מספר רכב]],טבלה2[[#This Row],[ספרות בצדדים]]+1,טבלה2[[#This Row],[ספרות באמצע]])</f>
        <v>560</v>
      </c>
      <c r="AF1603" s="1" t="str">
        <f>MID(טבלה2[[#This Row],[מספר רכב]],1,טבלה2[[#This Row],[ספרות בצדדים]])</f>
        <v>18</v>
      </c>
      <c r="AG1603" s="1" t="str">
        <f>CONCATENATE(טבלה2[[#This Row],[חלק שמאלי]],"-",טבלה2[[#This Row],[אמצע]],"-",טבלה2[[#This Row],[חלק ימני]])</f>
        <v>18-560-61</v>
      </c>
      <c r="AH1603">
        <f>IF(טבלה2[[#This Row],[מספר ספרות]]=7,3,2)</f>
        <v>3</v>
      </c>
      <c r="AI1603">
        <f>IF(טבלה2[[#This Row],[מספר ספרות]]=7,2,3)</f>
        <v>2</v>
      </c>
    </row>
    <row r="1604" spans="17:35" x14ac:dyDescent="0.25">
      <c r="Q1604">
        <v>7760559</v>
      </c>
      <c r="R1604">
        <v>413</v>
      </c>
      <c r="S1604" t="s">
        <v>123</v>
      </c>
      <c r="T1604" t="s">
        <v>124</v>
      </c>
      <c r="U1604" t="s">
        <v>125</v>
      </c>
      <c r="W1604">
        <v>2006</v>
      </c>
      <c r="X1604" s="1">
        <f>2025-טבלה2[[#This Row],[שנת יצור]]</f>
        <v>19</v>
      </c>
      <c r="Y1604" s="39">
        <v>45803</v>
      </c>
      <c r="Z1604" s="39">
        <v>46163</v>
      </c>
      <c r="AA1604" t="s">
        <v>133</v>
      </c>
      <c r="AB1604" t="s">
        <v>127</v>
      </c>
      <c r="AC1604" s="1">
        <f>LEN(טבלה2[[#This Row],[מספר רכב]])</f>
        <v>7</v>
      </c>
      <c r="AD1604" s="1" t="str">
        <f>RIGHT(טבלה2[[#This Row],[מספר רכב]],טבלה2[[#This Row],[ספרות בצדדים]])</f>
        <v>59</v>
      </c>
      <c r="AE1604" s="1" t="str">
        <f>MID(טבלה2[[#This Row],[מספר רכב]],טבלה2[[#This Row],[ספרות בצדדים]]+1,טבלה2[[#This Row],[ספרות באמצע]])</f>
        <v>605</v>
      </c>
      <c r="AF1604" s="1" t="str">
        <f>MID(טבלה2[[#This Row],[מספר רכב]],1,טבלה2[[#This Row],[ספרות בצדדים]])</f>
        <v>77</v>
      </c>
      <c r="AG1604" s="1" t="str">
        <f>CONCATENATE(טבלה2[[#This Row],[חלק שמאלי]],"-",טבלה2[[#This Row],[אמצע]],"-",טבלה2[[#This Row],[חלק ימני]])</f>
        <v>77-605-59</v>
      </c>
      <c r="AH1604">
        <f>IF(טבלה2[[#This Row],[מספר ספרות]]=7,3,2)</f>
        <v>3</v>
      </c>
      <c r="AI1604">
        <f>IF(טבלה2[[#This Row],[מספר ספרות]]=7,2,3)</f>
        <v>2</v>
      </c>
    </row>
    <row r="1605" spans="17:35" x14ac:dyDescent="0.25">
      <c r="Q1605">
        <v>51031601</v>
      </c>
      <c r="R1605">
        <v>590</v>
      </c>
      <c r="S1605" t="s">
        <v>235</v>
      </c>
      <c r="T1605" t="s">
        <v>450</v>
      </c>
      <c r="U1605" t="s">
        <v>425</v>
      </c>
      <c r="V1605">
        <v>15</v>
      </c>
      <c r="W1605">
        <v>2018</v>
      </c>
      <c r="X1605" s="1">
        <f>2025-טבלה2[[#This Row],[שנת יצור]]</f>
        <v>7</v>
      </c>
      <c r="Y1605" s="39">
        <v>45494</v>
      </c>
      <c r="Z1605" s="39">
        <v>45861</v>
      </c>
      <c r="AA1605" t="s">
        <v>119</v>
      </c>
      <c r="AB1605" t="s">
        <v>452</v>
      </c>
      <c r="AC1605" s="1">
        <f>LEN(טבלה2[[#This Row],[מספר רכב]])</f>
        <v>8</v>
      </c>
      <c r="AD1605" s="1" t="str">
        <f>RIGHT(טבלה2[[#This Row],[מספר רכב]],טבלה2[[#This Row],[ספרות בצדדים]])</f>
        <v>601</v>
      </c>
      <c r="AE1605" s="1" t="str">
        <f>MID(טבלה2[[#This Row],[מספר רכב]],טבלה2[[#This Row],[ספרות בצדדים]]+1,טבלה2[[#This Row],[ספרות באמצע]])</f>
        <v>31</v>
      </c>
      <c r="AF1605" s="1" t="str">
        <f>MID(טבלה2[[#This Row],[מספר רכב]],1,טבלה2[[#This Row],[ספרות בצדדים]])</f>
        <v>510</v>
      </c>
      <c r="AG1605" s="1" t="str">
        <f>CONCATENATE(טבלה2[[#This Row],[חלק שמאלי]],"-",טבלה2[[#This Row],[אמצע]],"-",טבלה2[[#This Row],[חלק ימני]])</f>
        <v>510-31-601</v>
      </c>
      <c r="AH1605">
        <f>IF(טבלה2[[#This Row],[מספר ספרות]]=7,3,2)</f>
        <v>2</v>
      </c>
      <c r="AI1605">
        <f>IF(טבלה2[[#This Row],[מספר ספרות]]=7,2,3)</f>
        <v>3</v>
      </c>
    </row>
    <row r="1606" spans="17:35" x14ac:dyDescent="0.25">
      <c r="Q1606">
        <v>8863564</v>
      </c>
      <c r="R1606">
        <v>413</v>
      </c>
      <c r="S1606" t="s">
        <v>123</v>
      </c>
      <c r="T1606" t="s">
        <v>159</v>
      </c>
      <c r="U1606" t="s">
        <v>158</v>
      </c>
      <c r="V1606">
        <v>15</v>
      </c>
      <c r="W1606">
        <v>2008</v>
      </c>
      <c r="X1606" s="1">
        <f>2025-טבלה2[[#This Row],[שנת יצור]]</f>
        <v>17</v>
      </c>
      <c r="Y1606" s="39">
        <v>45312</v>
      </c>
      <c r="Z1606" s="39">
        <v>45673</v>
      </c>
      <c r="AA1606" t="s">
        <v>126</v>
      </c>
      <c r="AB1606" t="s">
        <v>127</v>
      </c>
      <c r="AC1606" s="1">
        <f>LEN(טבלה2[[#This Row],[מספר רכב]])</f>
        <v>7</v>
      </c>
      <c r="AD1606" s="1" t="str">
        <f>RIGHT(טבלה2[[#This Row],[מספר רכב]],טבלה2[[#This Row],[ספרות בצדדים]])</f>
        <v>64</v>
      </c>
      <c r="AE1606" s="1" t="str">
        <f>MID(טבלה2[[#This Row],[מספר רכב]],טבלה2[[#This Row],[ספרות בצדדים]]+1,טבלה2[[#This Row],[ספרות באמצע]])</f>
        <v>635</v>
      </c>
      <c r="AF1606" s="1" t="str">
        <f>MID(טבלה2[[#This Row],[מספר רכב]],1,טבלה2[[#This Row],[ספרות בצדדים]])</f>
        <v>88</v>
      </c>
      <c r="AG1606" s="1" t="str">
        <f>CONCATENATE(טבלה2[[#This Row],[חלק שמאלי]],"-",טבלה2[[#This Row],[אמצע]],"-",טבלה2[[#This Row],[חלק ימני]])</f>
        <v>88-635-64</v>
      </c>
      <c r="AH1606">
        <f>IF(טבלה2[[#This Row],[מספר ספרות]]=7,3,2)</f>
        <v>3</v>
      </c>
      <c r="AI1606">
        <f>IF(טבלה2[[#This Row],[מספר ספרות]]=7,2,3)</f>
        <v>2</v>
      </c>
    </row>
    <row r="1607" spans="17:35" x14ac:dyDescent="0.25">
      <c r="Q1607">
        <v>7262414</v>
      </c>
      <c r="R1607">
        <v>481</v>
      </c>
      <c r="S1607" t="s">
        <v>165</v>
      </c>
      <c r="T1607" t="s">
        <v>565</v>
      </c>
      <c r="U1607" t="s">
        <v>228</v>
      </c>
      <c r="W1607">
        <v>2006</v>
      </c>
      <c r="X1607" s="1">
        <f>2025-טבלה2[[#This Row],[שנת יצור]]</f>
        <v>19</v>
      </c>
      <c r="Y1607" s="39">
        <v>45522</v>
      </c>
      <c r="Z1607" s="39">
        <v>45889</v>
      </c>
      <c r="AA1607" t="s">
        <v>116</v>
      </c>
      <c r="AB1607" t="s">
        <v>373</v>
      </c>
      <c r="AC1607" s="1">
        <f>LEN(טבלה2[[#This Row],[מספר רכב]])</f>
        <v>7</v>
      </c>
      <c r="AD1607" s="1" t="str">
        <f>RIGHT(טבלה2[[#This Row],[מספר רכב]],טבלה2[[#This Row],[ספרות בצדדים]])</f>
        <v>14</v>
      </c>
      <c r="AE1607" s="1" t="str">
        <f>MID(טבלה2[[#This Row],[מספר רכב]],טבלה2[[#This Row],[ספרות בצדדים]]+1,טבלה2[[#This Row],[ספרות באמצע]])</f>
        <v>624</v>
      </c>
      <c r="AF1607" s="1" t="str">
        <f>MID(טבלה2[[#This Row],[מספר רכב]],1,טבלה2[[#This Row],[ספרות בצדדים]])</f>
        <v>72</v>
      </c>
      <c r="AG1607" s="1" t="str">
        <f>CONCATENATE(טבלה2[[#This Row],[חלק שמאלי]],"-",טבלה2[[#This Row],[אמצע]],"-",טבלה2[[#This Row],[חלק ימני]])</f>
        <v>72-624-14</v>
      </c>
      <c r="AH1607">
        <f>IF(טבלה2[[#This Row],[מספר ספרות]]=7,3,2)</f>
        <v>3</v>
      </c>
      <c r="AI1607">
        <f>IF(טבלה2[[#This Row],[מספר ספרות]]=7,2,3)</f>
        <v>2</v>
      </c>
    </row>
    <row r="1608" spans="17:35" x14ac:dyDescent="0.25">
      <c r="Q1608">
        <v>4178564</v>
      </c>
      <c r="R1608">
        <v>413</v>
      </c>
      <c r="S1608" t="s">
        <v>123</v>
      </c>
      <c r="T1608" t="s">
        <v>159</v>
      </c>
      <c r="U1608" t="s">
        <v>158</v>
      </c>
      <c r="V1608">
        <v>15</v>
      </c>
      <c r="W1608">
        <v>2008</v>
      </c>
      <c r="X1608" s="1">
        <f>2025-טבלה2[[#This Row],[שנת יצור]]</f>
        <v>17</v>
      </c>
      <c r="Y1608" s="39">
        <v>45351</v>
      </c>
      <c r="Z1608" s="39">
        <v>45533</v>
      </c>
      <c r="AA1608" t="s">
        <v>133</v>
      </c>
      <c r="AB1608" t="s">
        <v>127</v>
      </c>
      <c r="AC1608" s="1">
        <f>LEN(טבלה2[[#This Row],[מספר רכב]])</f>
        <v>7</v>
      </c>
      <c r="AD1608" s="1" t="str">
        <f>RIGHT(טבלה2[[#This Row],[מספר רכב]],טבלה2[[#This Row],[ספרות בצדדים]])</f>
        <v>64</v>
      </c>
      <c r="AE1608" s="1" t="str">
        <f>MID(טבלה2[[#This Row],[מספר רכב]],טבלה2[[#This Row],[ספרות בצדדים]]+1,טבלה2[[#This Row],[ספרות באמצע]])</f>
        <v>785</v>
      </c>
      <c r="AF1608" s="1" t="str">
        <f>MID(טבלה2[[#This Row],[מספר רכב]],1,טבלה2[[#This Row],[ספרות בצדדים]])</f>
        <v>41</v>
      </c>
      <c r="AG1608" s="1" t="str">
        <f>CONCATENATE(טבלה2[[#This Row],[חלק שמאלי]],"-",טבלה2[[#This Row],[אמצע]],"-",טבלה2[[#This Row],[חלק ימני]])</f>
        <v>41-785-64</v>
      </c>
      <c r="AH1608">
        <f>IF(טבלה2[[#This Row],[מספר ספרות]]=7,3,2)</f>
        <v>3</v>
      </c>
      <c r="AI1608">
        <f>IF(טבלה2[[#This Row],[מספר ספרות]]=7,2,3)</f>
        <v>2</v>
      </c>
    </row>
    <row r="1609" spans="17:35" x14ac:dyDescent="0.25">
      <c r="Q1609">
        <v>9349763</v>
      </c>
      <c r="R1609">
        <v>590</v>
      </c>
      <c r="S1609" t="s">
        <v>235</v>
      </c>
      <c r="T1609" t="s">
        <v>236</v>
      </c>
      <c r="U1609" t="s">
        <v>130</v>
      </c>
      <c r="V1609">
        <v>15</v>
      </c>
      <c r="W1609">
        <v>2008</v>
      </c>
      <c r="X1609" s="1">
        <f>2025-טבלה2[[#This Row],[שנת יצור]]</f>
        <v>17</v>
      </c>
      <c r="Y1609" s="39">
        <v>45485</v>
      </c>
      <c r="Z1609" s="39">
        <v>45859</v>
      </c>
      <c r="AA1609" t="s">
        <v>116</v>
      </c>
      <c r="AB1609" t="s">
        <v>238</v>
      </c>
      <c r="AC1609" s="1">
        <f>LEN(טבלה2[[#This Row],[מספר רכב]])</f>
        <v>7</v>
      </c>
      <c r="AD1609" s="1" t="str">
        <f>RIGHT(טבלה2[[#This Row],[מספר רכב]],טבלה2[[#This Row],[ספרות בצדדים]])</f>
        <v>63</v>
      </c>
      <c r="AE1609" s="1" t="str">
        <f>MID(טבלה2[[#This Row],[מספר רכב]],טבלה2[[#This Row],[ספרות בצדדים]]+1,טבלה2[[#This Row],[ספרות באמצע]])</f>
        <v>497</v>
      </c>
      <c r="AF1609" s="1" t="str">
        <f>MID(טבלה2[[#This Row],[מספר רכב]],1,טבלה2[[#This Row],[ספרות בצדדים]])</f>
        <v>93</v>
      </c>
      <c r="AG1609" s="1" t="str">
        <f>CONCATENATE(טבלה2[[#This Row],[חלק שמאלי]],"-",טבלה2[[#This Row],[אמצע]],"-",טבלה2[[#This Row],[חלק ימני]])</f>
        <v>93-497-63</v>
      </c>
      <c r="AH1609">
        <f>IF(טבלה2[[#This Row],[מספר ספרות]]=7,3,2)</f>
        <v>3</v>
      </c>
      <c r="AI1609">
        <f>IF(טבלה2[[#This Row],[מספר ספרות]]=7,2,3)</f>
        <v>2</v>
      </c>
    </row>
    <row r="1610" spans="17:35" x14ac:dyDescent="0.25">
      <c r="Q1610">
        <v>2042261</v>
      </c>
      <c r="R1610">
        <v>588</v>
      </c>
      <c r="S1610" t="s">
        <v>111</v>
      </c>
      <c r="T1610" t="s">
        <v>112</v>
      </c>
      <c r="U1610" t="s">
        <v>113</v>
      </c>
      <c r="W1610">
        <v>2007</v>
      </c>
      <c r="X1610" s="1">
        <f>2025-טבלה2[[#This Row],[שנת יצור]]</f>
        <v>18</v>
      </c>
      <c r="Y1610" s="39">
        <v>45746</v>
      </c>
      <c r="Z1610" s="39">
        <v>45820</v>
      </c>
      <c r="AA1610" t="s">
        <v>119</v>
      </c>
      <c r="AB1610" t="s">
        <v>117</v>
      </c>
      <c r="AC1610" s="1">
        <f>LEN(טבלה2[[#This Row],[מספר רכב]])</f>
        <v>7</v>
      </c>
      <c r="AD1610" s="1" t="str">
        <f>RIGHT(טבלה2[[#This Row],[מספר רכב]],טבלה2[[#This Row],[ספרות בצדדים]])</f>
        <v>61</v>
      </c>
      <c r="AE1610" s="1" t="str">
        <f>MID(טבלה2[[#This Row],[מספר רכב]],טבלה2[[#This Row],[ספרות בצדדים]]+1,טבלה2[[#This Row],[ספרות באמצע]])</f>
        <v>422</v>
      </c>
      <c r="AF1610" s="1" t="str">
        <f>MID(טבלה2[[#This Row],[מספר רכב]],1,טבלה2[[#This Row],[ספרות בצדדים]])</f>
        <v>20</v>
      </c>
      <c r="AG1610" s="1" t="str">
        <f>CONCATENATE(טבלה2[[#This Row],[חלק שמאלי]],"-",טבלה2[[#This Row],[אמצע]],"-",טבלה2[[#This Row],[חלק ימני]])</f>
        <v>20-422-61</v>
      </c>
      <c r="AH1610">
        <f>IF(טבלה2[[#This Row],[מספר ספרות]]=7,3,2)</f>
        <v>3</v>
      </c>
      <c r="AI1610">
        <f>IF(טבלה2[[#This Row],[מספר ספרות]]=7,2,3)</f>
        <v>2</v>
      </c>
    </row>
    <row r="1611" spans="17:35" x14ac:dyDescent="0.25">
      <c r="Q1611">
        <v>1352462</v>
      </c>
      <c r="R1611">
        <v>413</v>
      </c>
      <c r="S1611" t="s">
        <v>123</v>
      </c>
      <c r="T1611" t="s">
        <v>179</v>
      </c>
      <c r="U1611" t="s">
        <v>158</v>
      </c>
      <c r="W1611">
        <v>2007</v>
      </c>
      <c r="X1611" s="1">
        <f>2025-טבלה2[[#This Row],[שנת יצור]]</f>
        <v>18</v>
      </c>
      <c r="Y1611" s="39">
        <v>45573</v>
      </c>
      <c r="Z1611" s="39">
        <v>45937</v>
      </c>
      <c r="AA1611" t="s">
        <v>133</v>
      </c>
      <c r="AB1611" t="s">
        <v>127</v>
      </c>
      <c r="AC1611" s="1">
        <f>LEN(טבלה2[[#This Row],[מספר רכב]])</f>
        <v>7</v>
      </c>
      <c r="AD1611" s="1" t="str">
        <f>RIGHT(טבלה2[[#This Row],[מספר רכב]],טבלה2[[#This Row],[ספרות בצדדים]])</f>
        <v>62</v>
      </c>
      <c r="AE1611" s="1" t="str">
        <f>MID(טבלה2[[#This Row],[מספר רכב]],טבלה2[[#This Row],[ספרות בצדדים]]+1,טבלה2[[#This Row],[ספרות באמצע]])</f>
        <v>524</v>
      </c>
      <c r="AF1611" s="1" t="str">
        <f>MID(טבלה2[[#This Row],[מספר רכב]],1,טבלה2[[#This Row],[ספרות בצדדים]])</f>
        <v>13</v>
      </c>
      <c r="AG1611" s="1" t="str">
        <f>CONCATENATE(טבלה2[[#This Row],[חלק שמאלי]],"-",טבלה2[[#This Row],[אמצע]],"-",טבלה2[[#This Row],[חלק ימני]])</f>
        <v>13-524-62</v>
      </c>
      <c r="AH1611">
        <f>IF(טבלה2[[#This Row],[מספר ספרות]]=7,3,2)</f>
        <v>3</v>
      </c>
      <c r="AI1611">
        <f>IF(טבלה2[[#This Row],[מספר ספרות]]=7,2,3)</f>
        <v>2</v>
      </c>
    </row>
    <row r="1612" spans="17:35" x14ac:dyDescent="0.25">
      <c r="Q1612">
        <v>4946663</v>
      </c>
      <c r="R1612">
        <v>588</v>
      </c>
      <c r="S1612" t="s">
        <v>111</v>
      </c>
      <c r="T1612" t="s">
        <v>112</v>
      </c>
      <c r="U1612" t="s">
        <v>113</v>
      </c>
      <c r="V1612">
        <v>15</v>
      </c>
      <c r="W1612">
        <v>2008</v>
      </c>
      <c r="X1612" s="1">
        <f>2025-טבלה2[[#This Row],[שנת יצור]]</f>
        <v>17</v>
      </c>
      <c r="Y1612" s="39">
        <v>45441</v>
      </c>
      <c r="Z1612" s="39">
        <v>45812</v>
      </c>
      <c r="AA1612" t="s">
        <v>116</v>
      </c>
      <c r="AB1612" t="s">
        <v>117</v>
      </c>
      <c r="AC1612" s="1">
        <f>LEN(טבלה2[[#This Row],[מספר רכב]])</f>
        <v>7</v>
      </c>
      <c r="AD1612" s="1" t="str">
        <f>RIGHT(טבלה2[[#This Row],[מספר רכב]],טבלה2[[#This Row],[ספרות בצדדים]])</f>
        <v>63</v>
      </c>
      <c r="AE1612" s="1" t="str">
        <f>MID(טבלה2[[#This Row],[מספר רכב]],טבלה2[[#This Row],[ספרות בצדדים]]+1,טבלה2[[#This Row],[ספרות באמצע]])</f>
        <v>466</v>
      </c>
      <c r="AF1612" s="1" t="str">
        <f>MID(טבלה2[[#This Row],[מספר רכב]],1,טבלה2[[#This Row],[ספרות בצדדים]])</f>
        <v>49</v>
      </c>
      <c r="AG1612" s="1" t="str">
        <f>CONCATENATE(טבלה2[[#This Row],[חלק שמאלי]],"-",טבלה2[[#This Row],[אמצע]],"-",טבלה2[[#This Row],[חלק ימני]])</f>
        <v>49-466-63</v>
      </c>
      <c r="AH1612">
        <f>IF(טבלה2[[#This Row],[מספר ספרות]]=7,3,2)</f>
        <v>3</v>
      </c>
      <c r="AI1612">
        <f>IF(טבלה2[[#This Row],[מספר ספרות]]=7,2,3)</f>
        <v>2</v>
      </c>
    </row>
    <row r="1613" spans="17:35" x14ac:dyDescent="0.25">
      <c r="Q1613">
        <v>2352465</v>
      </c>
      <c r="R1613">
        <v>734</v>
      </c>
      <c r="S1613" t="s">
        <v>139</v>
      </c>
      <c r="T1613" t="s">
        <v>207</v>
      </c>
      <c r="U1613" t="s">
        <v>208</v>
      </c>
      <c r="W1613">
        <v>2008</v>
      </c>
      <c r="X1613" s="1">
        <f>2025-טבלה2[[#This Row],[שנת יצור]]</f>
        <v>17</v>
      </c>
      <c r="Y1613" s="39">
        <v>45448</v>
      </c>
      <c r="Z1613" s="39">
        <v>45664</v>
      </c>
      <c r="AA1613" t="s">
        <v>119</v>
      </c>
      <c r="AB1613" t="s">
        <v>141</v>
      </c>
      <c r="AC1613" s="1">
        <f>LEN(טבלה2[[#This Row],[מספר רכב]])</f>
        <v>7</v>
      </c>
      <c r="AD1613" s="1" t="str">
        <f>RIGHT(טבלה2[[#This Row],[מספר רכב]],טבלה2[[#This Row],[ספרות בצדדים]])</f>
        <v>65</v>
      </c>
      <c r="AE1613" s="1" t="str">
        <f>MID(טבלה2[[#This Row],[מספר רכב]],טבלה2[[#This Row],[ספרות בצדדים]]+1,טבלה2[[#This Row],[ספרות באמצע]])</f>
        <v>524</v>
      </c>
      <c r="AF1613" s="1" t="str">
        <f>MID(טבלה2[[#This Row],[מספר רכב]],1,טבלה2[[#This Row],[ספרות בצדדים]])</f>
        <v>23</v>
      </c>
      <c r="AG1613" s="1" t="str">
        <f>CONCATENATE(טבלה2[[#This Row],[חלק שמאלי]],"-",טבלה2[[#This Row],[אמצע]],"-",טבלה2[[#This Row],[חלק ימני]])</f>
        <v>23-524-65</v>
      </c>
      <c r="AH1613">
        <f>IF(טבלה2[[#This Row],[מספר ספרות]]=7,3,2)</f>
        <v>3</v>
      </c>
      <c r="AI1613">
        <f>IF(טבלה2[[#This Row],[מספר ספרות]]=7,2,3)</f>
        <v>2</v>
      </c>
    </row>
    <row r="1614" spans="17:35" x14ac:dyDescent="0.25">
      <c r="Q1614">
        <v>6812063</v>
      </c>
      <c r="R1614">
        <v>588</v>
      </c>
      <c r="S1614" t="s">
        <v>111</v>
      </c>
      <c r="T1614" t="s">
        <v>112</v>
      </c>
      <c r="U1614" t="s">
        <v>113</v>
      </c>
      <c r="V1614">
        <v>15</v>
      </c>
      <c r="W1614">
        <v>2008</v>
      </c>
      <c r="X1614" s="1">
        <f>2025-טבלה2[[#This Row],[שנת יצור]]</f>
        <v>17</v>
      </c>
      <c r="Y1614" s="39">
        <v>45448</v>
      </c>
      <c r="Z1614" s="39">
        <v>45832</v>
      </c>
      <c r="AA1614" t="s">
        <v>116</v>
      </c>
      <c r="AB1614" t="s">
        <v>117</v>
      </c>
      <c r="AC1614" s="1">
        <f>LEN(טבלה2[[#This Row],[מספר רכב]])</f>
        <v>7</v>
      </c>
      <c r="AD1614" s="1" t="str">
        <f>RIGHT(טבלה2[[#This Row],[מספר רכב]],טבלה2[[#This Row],[ספרות בצדדים]])</f>
        <v>63</v>
      </c>
      <c r="AE1614" s="1" t="str">
        <f>MID(טבלה2[[#This Row],[מספר רכב]],טבלה2[[#This Row],[ספרות בצדדים]]+1,טבלה2[[#This Row],[ספרות באמצע]])</f>
        <v>120</v>
      </c>
      <c r="AF1614" s="1" t="str">
        <f>MID(טבלה2[[#This Row],[מספר רכב]],1,טבלה2[[#This Row],[ספרות בצדדים]])</f>
        <v>68</v>
      </c>
      <c r="AG1614" s="1" t="str">
        <f>CONCATENATE(טבלה2[[#This Row],[חלק שמאלי]],"-",טבלה2[[#This Row],[אמצע]],"-",טבלה2[[#This Row],[חלק ימני]])</f>
        <v>68-120-63</v>
      </c>
      <c r="AH1614">
        <f>IF(טבלה2[[#This Row],[מספר ספרות]]=7,3,2)</f>
        <v>3</v>
      </c>
      <c r="AI1614">
        <f>IF(טבלה2[[#This Row],[מספר ספרות]]=7,2,3)</f>
        <v>2</v>
      </c>
    </row>
    <row r="1615" spans="17:35" x14ac:dyDescent="0.25">
      <c r="Q1615">
        <v>5024862</v>
      </c>
      <c r="R1615">
        <v>590</v>
      </c>
      <c r="S1615" t="s">
        <v>235</v>
      </c>
      <c r="T1615" t="s">
        <v>236</v>
      </c>
      <c r="U1615" t="s">
        <v>130</v>
      </c>
      <c r="W1615">
        <v>2007</v>
      </c>
      <c r="X1615" s="1">
        <f>2025-טבלה2[[#This Row],[שנת יצור]]</f>
        <v>18</v>
      </c>
      <c r="Y1615" s="39">
        <v>45593</v>
      </c>
      <c r="Z1615" s="39">
        <v>45960</v>
      </c>
      <c r="AA1615" t="s">
        <v>116</v>
      </c>
      <c r="AB1615" t="s">
        <v>238</v>
      </c>
      <c r="AC1615" s="1">
        <f>LEN(טבלה2[[#This Row],[מספר רכב]])</f>
        <v>7</v>
      </c>
      <c r="AD1615" s="1" t="str">
        <f>RIGHT(טבלה2[[#This Row],[מספר רכב]],טבלה2[[#This Row],[ספרות בצדדים]])</f>
        <v>62</v>
      </c>
      <c r="AE1615" s="1" t="str">
        <f>MID(טבלה2[[#This Row],[מספר רכב]],טבלה2[[#This Row],[ספרות בצדדים]]+1,טבלה2[[#This Row],[ספרות באמצע]])</f>
        <v>248</v>
      </c>
      <c r="AF1615" s="1" t="str">
        <f>MID(טבלה2[[#This Row],[מספר רכב]],1,טבלה2[[#This Row],[ספרות בצדדים]])</f>
        <v>50</v>
      </c>
      <c r="AG1615" s="1" t="str">
        <f>CONCATENATE(טבלה2[[#This Row],[חלק שמאלי]],"-",טבלה2[[#This Row],[אמצע]],"-",טבלה2[[#This Row],[חלק ימני]])</f>
        <v>50-248-62</v>
      </c>
      <c r="AH1615">
        <f>IF(טבלה2[[#This Row],[מספר ספרות]]=7,3,2)</f>
        <v>3</v>
      </c>
      <c r="AI1615">
        <f>IF(טבלה2[[#This Row],[מספר ספרות]]=7,2,3)</f>
        <v>2</v>
      </c>
    </row>
    <row r="1616" spans="17:35" x14ac:dyDescent="0.25">
      <c r="Q1616">
        <v>5810511</v>
      </c>
      <c r="R1616">
        <v>74</v>
      </c>
      <c r="S1616" t="s">
        <v>950</v>
      </c>
      <c r="T1616" t="s">
        <v>951</v>
      </c>
      <c r="U1616" t="s">
        <v>952</v>
      </c>
      <c r="V1616">
        <v>15</v>
      </c>
      <c r="W1616">
        <v>2013</v>
      </c>
      <c r="X1616" s="1">
        <f>2025-טבלה2[[#This Row],[שנת יצור]]</f>
        <v>12</v>
      </c>
      <c r="Y1616" s="39">
        <v>45469</v>
      </c>
      <c r="Z1616" s="39">
        <v>45844</v>
      </c>
      <c r="AA1616" t="s">
        <v>953</v>
      </c>
      <c r="AB1616" t="s">
        <v>954</v>
      </c>
      <c r="AC1616" s="1">
        <f>LEN(טבלה2[[#This Row],[מספר רכב]])</f>
        <v>7</v>
      </c>
      <c r="AD1616" s="1" t="str">
        <f>RIGHT(טבלה2[[#This Row],[מספר רכב]],טבלה2[[#This Row],[ספרות בצדדים]])</f>
        <v>11</v>
      </c>
      <c r="AE1616" s="1" t="str">
        <f>MID(טבלה2[[#This Row],[מספר רכב]],טבלה2[[#This Row],[ספרות בצדדים]]+1,טבלה2[[#This Row],[ספרות באמצע]])</f>
        <v>105</v>
      </c>
      <c r="AF1616" s="1" t="str">
        <f>MID(טבלה2[[#This Row],[מספר רכב]],1,טבלה2[[#This Row],[ספרות בצדדים]])</f>
        <v>58</v>
      </c>
      <c r="AG1616" s="1" t="str">
        <f>CONCATENATE(טבלה2[[#This Row],[חלק שמאלי]],"-",טבלה2[[#This Row],[אמצע]],"-",טבלה2[[#This Row],[חלק ימני]])</f>
        <v>58-105-11</v>
      </c>
      <c r="AH1616">
        <f>IF(טבלה2[[#This Row],[מספר ספרות]]=7,3,2)</f>
        <v>3</v>
      </c>
      <c r="AI1616">
        <f>IF(טבלה2[[#This Row],[מספר ספרות]]=7,2,3)</f>
        <v>2</v>
      </c>
    </row>
    <row r="1617" spans="17:35" x14ac:dyDescent="0.25">
      <c r="Q1617">
        <v>42516903</v>
      </c>
      <c r="R1617">
        <v>253</v>
      </c>
      <c r="S1617" t="s">
        <v>196</v>
      </c>
      <c r="T1617" t="s">
        <v>346</v>
      </c>
      <c r="U1617" t="s">
        <v>881</v>
      </c>
      <c r="V1617">
        <v>14</v>
      </c>
      <c r="W1617">
        <v>2023</v>
      </c>
      <c r="X1617" s="1">
        <f>2025-טבלה2[[#This Row],[שנת יצור]]</f>
        <v>2</v>
      </c>
      <c r="Y1617" s="39">
        <v>45063</v>
      </c>
      <c r="Z1617" s="39">
        <v>46158</v>
      </c>
      <c r="AA1617" t="s">
        <v>156</v>
      </c>
      <c r="AB1617" t="s">
        <v>348</v>
      </c>
      <c r="AC1617" s="1">
        <f>LEN(טבלה2[[#This Row],[מספר רכב]])</f>
        <v>8</v>
      </c>
      <c r="AD1617" s="1" t="str">
        <f>RIGHT(טבלה2[[#This Row],[מספר רכב]],טבלה2[[#This Row],[ספרות בצדדים]])</f>
        <v>903</v>
      </c>
      <c r="AE1617" s="1" t="str">
        <f>MID(טבלה2[[#This Row],[מספר רכב]],טבלה2[[#This Row],[ספרות בצדדים]]+1,טבלה2[[#This Row],[ספרות באמצע]])</f>
        <v>16</v>
      </c>
      <c r="AF1617" s="1" t="str">
        <f>MID(טבלה2[[#This Row],[מספר רכב]],1,טבלה2[[#This Row],[ספרות בצדדים]])</f>
        <v>425</v>
      </c>
      <c r="AG1617" s="1" t="str">
        <f>CONCATENATE(טבלה2[[#This Row],[חלק שמאלי]],"-",טבלה2[[#This Row],[אמצע]],"-",טבלה2[[#This Row],[חלק ימני]])</f>
        <v>425-16-903</v>
      </c>
      <c r="AH1617">
        <f>IF(טבלה2[[#This Row],[מספר ספרות]]=7,3,2)</f>
        <v>2</v>
      </c>
      <c r="AI1617">
        <f>IF(טבלה2[[#This Row],[מספר ספרות]]=7,2,3)</f>
        <v>3</v>
      </c>
    </row>
    <row r="1618" spans="17:35" x14ac:dyDescent="0.25">
      <c r="Q1618">
        <v>45790703</v>
      </c>
      <c r="R1618">
        <v>413</v>
      </c>
      <c r="S1618" t="s">
        <v>123</v>
      </c>
      <c r="T1618" t="s">
        <v>753</v>
      </c>
      <c r="U1618" t="s">
        <v>754</v>
      </c>
      <c r="V1618">
        <v>7</v>
      </c>
      <c r="W1618">
        <v>2023</v>
      </c>
      <c r="X1618" s="1">
        <f>2025-טבלה2[[#This Row],[שנת יצור]]</f>
        <v>2</v>
      </c>
      <c r="Y1618" s="39">
        <v>45075</v>
      </c>
      <c r="Z1618" s="39">
        <v>46170</v>
      </c>
      <c r="AA1618" t="s">
        <v>119</v>
      </c>
      <c r="AB1618" t="s">
        <v>414</v>
      </c>
      <c r="AC1618" s="1">
        <f>LEN(טבלה2[[#This Row],[מספר רכב]])</f>
        <v>8</v>
      </c>
      <c r="AD1618" s="1" t="str">
        <f>RIGHT(טבלה2[[#This Row],[מספר רכב]],טבלה2[[#This Row],[ספרות בצדדים]])</f>
        <v>703</v>
      </c>
      <c r="AE1618" s="1" t="str">
        <f>MID(טבלה2[[#This Row],[מספר רכב]],טבלה2[[#This Row],[ספרות בצדדים]]+1,טבלה2[[#This Row],[ספרות באמצע]])</f>
        <v>90</v>
      </c>
      <c r="AF1618" s="1" t="str">
        <f>MID(טבלה2[[#This Row],[מספר רכב]],1,טבלה2[[#This Row],[ספרות בצדדים]])</f>
        <v>457</v>
      </c>
      <c r="AG1618" s="1" t="str">
        <f>CONCATENATE(טבלה2[[#This Row],[חלק שמאלי]],"-",טבלה2[[#This Row],[אמצע]],"-",טבלה2[[#This Row],[חלק ימני]])</f>
        <v>457-90-703</v>
      </c>
      <c r="AH1618">
        <f>IF(טבלה2[[#This Row],[מספר ספרות]]=7,3,2)</f>
        <v>2</v>
      </c>
      <c r="AI1618">
        <f>IF(טבלה2[[#This Row],[מספר ספרות]]=7,2,3)</f>
        <v>3</v>
      </c>
    </row>
    <row r="1619" spans="17:35" x14ac:dyDescent="0.25">
      <c r="Q1619">
        <v>45837503</v>
      </c>
      <c r="R1619">
        <v>672</v>
      </c>
      <c r="S1619" t="s">
        <v>255</v>
      </c>
      <c r="T1619" t="s">
        <v>512</v>
      </c>
      <c r="U1619" t="s">
        <v>401</v>
      </c>
      <c r="V1619">
        <v>3</v>
      </c>
      <c r="W1619">
        <v>2023</v>
      </c>
      <c r="X1619" s="1">
        <f>2025-טבלה2[[#This Row],[שנת יצור]]</f>
        <v>2</v>
      </c>
      <c r="Y1619" s="39">
        <v>45078</v>
      </c>
      <c r="Z1619" s="39">
        <v>46173</v>
      </c>
      <c r="AA1619" t="s">
        <v>119</v>
      </c>
      <c r="AB1619" t="s">
        <v>513</v>
      </c>
      <c r="AC1619" s="1">
        <f>LEN(טבלה2[[#This Row],[מספר רכב]])</f>
        <v>8</v>
      </c>
      <c r="AD1619" s="1" t="str">
        <f>RIGHT(טבלה2[[#This Row],[מספר רכב]],טבלה2[[#This Row],[ספרות בצדדים]])</f>
        <v>503</v>
      </c>
      <c r="AE1619" s="1" t="str">
        <f>MID(טבלה2[[#This Row],[מספר רכב]],טבלה2[[#This Row],[ספרות בצדדים]]+1,טבלה2[[#This Row],[ספרות באמצע]])</f>
        <v>37</v>
      </c>
      <c r="AF1619" s="1" t="str">
        <f>MID(טבלה2[[#This Row],[מספר רכב]],1,טבלה2[[#This Row],[ספרות בצדדים]])</f>
        <v>458</v>
      </c>
      <c r="AG1619" s="1" t="str">
        <f>CONCATENATE(טבלה2[[#This Row],[חלק שמאלי]],"-",טבלה2[[#This Row],[אמצע]],"-",טבלה2[[#This Row],[חלק ימני]])</f>
        <v>458-37-503</v>
      </c>
      <c r="AH1619">
        <f>IF(טבלה2[[#This Row],[מספר ספרות]]=7,3,2)</f>
        <v>2</v>
      </c>
      <c r="AI1619">
        <f>IF(טבלה2[[#This Row],[מספר ספרות]]=7,2,3)</f>
        <v>3</v>
      </c>
    </row>
    <row r="1620" spans="17:35" x14ac:dyDescent="0.25">
      <c r="Q1620">
        <v>5226970</v>
      </c>
      <c r="R1620">
        <v>961</v>
      </c>
      <c r="S1620" t="s">
        <v>213</v>
      </c>
      <c r="T1620" t="s">
        <v>955</v>
      </c>
      <c r="U1620" t="s">
        <v>215</v>
      </c>
      <c r="V1620">
        <v>15</v>
      </c>
      <c r="W1620">
        <v>2009</v>
      </c>
      <c r="X1620" s="1">
        <f>2025-טבלה2[[#This Row],[שנת יצור]]</f>
        <v>16</v>
      </c>
      <c r="Y1620" s="39">
        <v>45358</v>
      </c>
      <c r="Z1620" s="39">
        <v>45639</v>
      </c>
      <c r="AA1620" t="s">
        <v>233</v>
      </c>
      <c r="AB1620" t="s">
        <v>735</v>
      </c>
      <c r="AC1620" s="1">
        <f>LEN(טבלה2[[#This Row],[מספר רכב]])</f>
        <v>7</v>
      </c>
      <c r="AD1620" s="1" t="str">
        <f>RIGHT(טבלה2[[#This Row],[מספר רכב]],טבלה2[[#This Row],[ספרות בצדדים]])</f>
        <v>70</v>
      </c>
      <c r="AE1620" s="1" t="str">
        <f>MID(טבלה2[[#This Row],[מספר רכב]],טבלה2[[#This Row],[ספרות בצדדים]]+1,טבלה2[[#This Row],[ספרות באמצע]])</f>
        <v>269</v>
      </c>
      <c r="AF1620" s="1" t="str">
        <f>MID(טבלה2[[#This Row],[מספר רכב]],1,טבלה2[[#This Row],[ספרות בצדדים]])</f>
        <v>52</v>
      </c>
      <c r="AG1620" s="1" t="str">
        <f>CONCATENATE(טבלה2[[#This Row],[חלק שמאלי]],"-",טבלה2[[#This Row],[אמצע]],"-",טבלה2[[#This Row],[חלק ימני]])</f>
        <v>52-269-70</v>
      </c>
      <c r="AH1620">
        <f>IF(טבלה2[[#This Row],[מספר ספרות]]=7,3,2)</f>
        <v>3</v>
      </c>
      <c r="AI1620">
        <f>IF(טבלה2[[#This Row],[מספר ספרות]]=7,2,3)</f>
        <v>2</v>
      </c>
    </row>
    <row r="1621" spans="17:35" x14ac:dyDescent="0.25">
      <c r="Q1621">
        <v>8839563</v>
      </c>
      <c r="R1621">
        <v>481</v>
      </c>
      <c r="S1621" t="s">
        <v>165</v>
      </c>
      <c r="T1621" t="s">
        <v>166</v>
      </c>
      <c r="U1621" t="s">
        <v>167</v>
      </c>
      <c r="V1621">
        <v>15</v>
      </c>
      <c r="W1621">
        <v>2008</v>
      </c>
      <c r="X1621" s="1">
        <f>2025-טבלה2[[#This Row],[שנת יצור]]</f>
        <v>17</v>
      </c>
      <c r="Y1621" s="39">
        <v>45708</v>
      </c>
      <c r="Z1621" s="39">
        <v>45834</v>
      </c>
      <c r="AA1621" t="s">
        <v>119</v>
      </c>
      <c r="AB1621" t="s">
        <v>168</v>
      </c>
      <c r="AC1621" s="1">
        <f>LEN(טבלה2[[#This Row],[מספר רכב]])</f>
        <v>7</v>
      </c>
      <c r="AD1621" s="1" t="str">
        <f>RIGHT(טבלה2[[#This Row],[מספר רכב]],טבלה2[[#This Row],[ספרות בצדדים]])</f>
        <v>63</v>
      </c>
      <c r="AE1621" s="1" t="str">
        <f>MID(טבלה2[[#This Row],[מספר רכב]],טבלה2[[#This Row],[ספרות בצדדים]]+1,טבלה2[[#This Row],[ספרות באמצע]])</f>
        <v>395</v>
      </c>
      <c r="AF1621" s="1" t="str">
        <f>MID(טבלה2[[#This Row],[מספר רכב]],1,טבלה2[[#This Row],[ספרות בצדדים]])</f>
        <v>88</v>
      </c>
      <c r="AG1621" s="1" t="str">
        <f>CONCATENATE(טבלה2[[#This Row],[חלק שמאלי]],"-",טבלה2[[#This Row],[אמצע]],"-",טבלה2[[#This Row],[חלק ימני]])</f>
        <v>88-395-63</v>
      </c>
      <c r="AH1621">
        <f>IF(טבלה2[[#This Row],[מספר ספרות]]=7,3,2)</f>
        <v>3</v>
      </c>
      <c r="AI1621">
        <f>IF(טבלה2[[#This Row],[מספר ספרות]]=7,2,3)</f>
        <v>2</v>
      </c>
    </row>
    <row r="1622" spans="17:35" x14ac:dyDescent="0.25">
      <c r="Q1622">
        <v>2748470</v>
      </c>
      <c r="R1622">
        <v>413</v>
      </c>
      <c r="S1622" t="s">
        <v>123</v>
      </c>
      <c r="T1622" t="s">
        <v>318</v>
      </c>
      <c r="U1622" t="s">
        <v>130</v>
      </c>
      <c r="V1622">
        <v>15</v>
      </c>
      <c r="W1622">
        <v>2009</v>
      </c>
      <c r="X1622" s="1">
        <f>2025-טבלה2[[#This Row],[שנת יצור]]</f>
        <v>16</v>
      </c>
      <c r="Y1622" s="39">
        <v>45692</v>
      </c>
      <c r="Z1622" s="39">
        <v>45907</v>
      </c>
      <c r="AA1622" t="s">
        <v>156</v>
      </c>
      <c r="AB1622" t="s">
        <v>319</v>
      </c>
      <c r="AC1622" s="1">
        <f>LEN(טבלה2[[#This Row],[מספר רכב]])</f>
        <v>7</v>
      </c>
      <c r="AD1622" s="1" t="str">
        <f>RIGHT(טבלה2[[#This Row],[מספר רכב]],טבלה2[[#This Row],[ספרות בצדדים]])</f>
        <v>70</v>
      </c>
      <c r="AE1622" s="1" t="str">
        <f>MID(טבלה2[[#This Row],[מספר רכב]],טבלה2[[#This Row],[ספרות בצדדים]]+1,טבלה2[[#This Row],[ספרות באמצע]])</f>
        <v>484</v>
      </c>
      <c r="AF1622" s="1" t="str">
        <f>MID(טבלה2[[#This Row],[מספר רכב]],1,טבלה2[[#This Row],[ספרות בצדדים]])</f>
        <v>27</v>
      </c>
      <c r="AG1622" s="1" t="str">
        <f>CONCATENATE(טבלה2[[#This Row],[חלק שמאלי]],"-",טבלה2[[#This Row],[אמצע]],"-",טבלה2[[#This Row],[חלק ימני]])</f>
        <v>27-484-70</v>
      </c>
      <c r="AH1622">
        <f>IF(טבלה2[[#This Row],[מספר ספרות]]=7,3,2)</f>
        <v>3</v>
      </c>
      <c r="AI1622">
        <f>IF(טבלה2[[#This Row],[מספר ספרות]]=7,2,3)</f>
        <v>2</v>
      </c>
    </row>
    <row r="1623" spans="17:35" x14ac:dyDescent="0.25">
      <c r="Q1623">
        <v>1141571</v>
      </c>
      <c r="R1623">
        <v>82</v>
      </c>
      <c r="S1623" t="s">
        <v>534</v>
      </c>
      <c r="T1623" t="s">
        <v>956</v>
      </c>
      <c r="V1623">
        <v>15</v>
      </c>
      <c r="W1623">
        <v>2010</v>
      </c>
      <c r="X1623" s="1">
        <f>2025-טבלה2[[#This Row],[שנת יצור]]</f>
        <v>15</v>
      </c>
      <c r="Y1623" s="39">
        <v>45581</v>
      </c>
      <c r="Z1623" s="39">
        <v>45920</v>
      </c>
      <c r="AA1623" t="s">
        <v>233</v>
      </c>
      <c r="AB1623" t="s">
        <v>536</v>
      </c>
      <c r="AC1623" s="1">
        <f>LEN(טבלה2[[#This Row],[מספר רכב]])</f>
        <v>7</v>
      </c>
      <c r="AD1623" s="1" t="str">
        <f>RIGHT(טבלה2[[#This Row],[מספר רכב]],טבלה2[[#This Row],[ספרות בצדדים]])</f>
        <v>71</v>
      </c>
      <c r="AE1623" s="1" t="str">
        <f>MID(טבלה2[[#This Row],[מספר רכב]],טבלה2[[#This Row],[ספרות בצדדים]]+1,טבלה2[[#This Row],[ספרות באמצע]])</f>
        <v>415</v>
      </c>
      <c r="AF1623" s="1" t="str">
        <f>MID(טבלה2[[#This Row],[מספר רכב]],1,טבלה2[[#This Row],[ספרות בצדדים]])</f>
        <v>11</v>
      </c>
      <c r="AG1623" s="1" t="str">
        <f>CONCATENATE(טבלה2[[#This Row],[חלק שמאלי]],"-",טבלה2[[#This Row],[אמצע]],"-",טבלה2[[#This Row],[חלק ימני]])</f>
        <v>11-415-71</v>
      </c>
      <c r="AH1623">
        <f>IF(טבלה2[[#This Row],[מספר ספרות]]=7,3,2)</f>
        <v>3</v>
      </c>
      <c r="AI1623">
        <f>IF(טבלה2[[#This Row],[מספר ספרות]]=7,2,3)</f>
        <v>2</v>
      </c>
    </row>
    <row r="1624" spans="17:35" x14ac:dyDescent="0.25">
      <c r="Q1624">
        <v>2520765</v>
      </c>
      <c r="R1624">
        <v>840</v>
      </c>
      <c r="S1624" t="s">
        <v>625</v>
      </c>
      <c r="T1624" t="s">
        <v>957</v>
      </c>
      <c r="U1624" t="s">
        <v>875</v>
      </c>
      <c r="W1624">
        <v>2007</v>
      </c>
      <c r="X1624" s="1">
        <f>2025-טבלה2[[#This Row],[שנת יצור]]</f>
        <v>18</v>
      </c>
      <c r="Y1624" s="39">
        <v>45674</v>
      </c>
      <c r="Z1624" s="39">
        <v>46050</v>
      </c>
      <c r="AA1624" t="s">
        <v>289</v>
      </c>
      <c r="AB1624" t="s">
        <v>958</v>
      </c>
      <c r="AC1624" s="1">
        <f>LEN(טבלה2[[#This Row],[מספר רכב]])</f>
        <v>7</v>
      </c>
      <c r="AD1624" s="1" t="str">
        <f>RIGHT(טבלה2[[#This Row],[מספר רכב]],טבלה2[[#This Row],[ספרות בצדדים]])</f>
        <v>65</v>
      </c>
      <c r="AE1624" s="1" t="str">
        <f>MID(טבלה2[[#This Row],[מספר רכב]],טבלה2[[#This Row],[ספרות בצדדים]]+1,טבלה2[[#This Row],[ספרות באמצע]])</f>
        <v>207</v>
      </c>
      <c r="AF1624" s="1" t="str">
        <f>MID(טבלה2[[#This Row],[מספר רכב]],1,טבלה2[[#This Row],[ספרות בצדדים]])</f>
        <v>25</v>
      </c>
      <c r="AG1624" s="1" t="str">
        <f>CONCATENATE(טבלה2[[#This Row],[חלק שמאלי]],"-",טבלה2[[#This Row],[אמצע]],"-",טבלה2[[#This Row],[חלק ימני]])</f>
        <v>25-207-65</v>
      </c>
      <c r="AH1624">
        <f>IF(טבלה2[[#This Row],[מספר ספרות]]=7,3,2)</f>
        <v>3</v>
      </c>
      <c r="AI1624">
        <f>IF(טבלה2[[#This Row],[מספר ספרות]]=7,2,3)</f>
        <v>2</v>
      </c>
    </row>
    <row r="1625" spans="17:35" x14ac:dyDescent="0.25">
      <c r="Q1625">
        <v>8533268</v>
      </c>
      <c r="R1625">
        <v>588</v>
      </c>
      <c r="S1625" t="s">
        <v>111</v>
      </c>
      <c r="T1625" t="s">
        <v>164</v>
      </c>
      <c r="U1625" t="s">
        <v>113</v>
      </c>
      <c r="V1625">
        <v>15</v>
      </c>
      <c r="W1625">
        <v>2010</v>
      </c>
      <c r="X1625" s="1">
        <f>2025-טבלה2[[#This Row],[שנת יצור]]</f>
        <v>15</v>
      </c>
      <c r="Y1625" s="39">
        <v>45643</v>
      </c>
      <c r="Z1625" s="39">
        <v>45806</v>
      </c>
      <c r="AA1625" t="s">
        <v>119</v>
      </c>
      <c r="AB1625" t="s">
        <v>117</v>
      </c>
      <c r="AC1625" s="1">
        <f>LEN(טבלה2[[#This Row],[מספר רכב]])</f>
        <v>7</v>
      </c>
      <c r="AD1625" s="1" t="str">
        <f>RIGHT(טבלה2[[#This Row],[מספר רכב]],טבלה2[[#This Row],[ספרות בצדדים]])</f>
        <v>68</v>
      </c>
      <c r="AE1625" s="1" t="str">
        <f>MID(טבלה2[[#This Row],[מספר רכב]],טבלה2[[#This Row],[ספרות בצדדים]]+1,טבלה2[[#This Row],[ספרות באמצע]])</f>
        <v>332</v>
      </c>
      <c r="AF1625" s="1" t="str">
        <f>MID(טבלה2[[#This Row],[מספר רכב]],1,טבלה2[[#This Row],[ספרות בצדדים]])</f>
        <v>85</v>
      </c>
      <c r="AG1625" s="1" t="str">
        <f>CONCATENATE(טבלה2[[#This Row],[חלק שמאלי]],"-",טבלה2[[#This Row],[אמצע]],"-",טבלה2[[#This Row],[חלק ימני]])</f>
        <v>85-332-68</v>
      </c>
      <c r="AH1625">
        <f>IF(טבלה2[[#This Row],[מספר ספרות]]=7,3,2)</f>
        <v>3</v>
      </c>
      <c r="AI1625">
        <f>IF(טבלה2[[#This Row],[מספר ספרות]]=7,2,3)</f>
        <v>2</v>
      </c>
    </row>
    <row r="1626" spans="17:35" x14ac:dyDescent="0.25">
      <c r="Q1626">
        <v>8120128</v>
      </c>
      <c r="R1626">
        <v>683</v>
      </c>
      <c r="S1626" t="s">
        <v>192</v>
      </c>
      <c r="T1626" t="s">
        <v>922</v>
      </c>
      <c r="U1626" t="s">
        <v>194</v>
      </c>
      <c r="W1626">
        <v>2002</v>
      </c>
      <c r="X1626" s="1">
        <f>2025-טבלה2[[#This Row],[שנת יצור]]</f>
        <v>23</v>
      </c>
      <c r="Y1626" s="39">
        <v>45705</v>
      </c>
      <c r="Z1626" s="39">
        <v>45867</v>
      </c>
      <c r="AA1626" t="s">
        <v>116</v>
      </c>
      <c r="AB1626" t="s">
        <v>607</v>
      </c>
      <c r="AC1626" s="1">
        <f>LEN(טבלה2[[#This Row],[מספר רכב]])</f>
        <v>7</v>
      </c>
      <c r="AD1626" s="1" t="str">
        <f>RIGHT(טבלה2[[#This Row],[מספר רכב]],טבלה2[[#This Row],[ספרות בצדדים]])</f>
        <v>28</v>
      </c>
      <c r="AE1626" s="1" t="str">
        <f>MID(טבלה2[[#This Row],[מספר רכב]],טבלה2[[#This Row],[ספרות בצדדים]]+1,טבלה2[[#This Row],[ספרות באמצע]])</f>
        <v>201</v>
      </c>
      <c r="AF1626" s="1" t="str">
        <f>MID(טבלה2[[#This Row],[מספר רכב]],1,טבלה2[[#This Row],[ספרות בצדדים]])</f>
        <v>81</v>
      </c>
      <c r="AG1626" s="1" t="str">
        <f>CONCATENATE(טבלה2[[#This Row],[חלק שמאלי]],"-",טבלה2[[#This Row],[אמצע]],"-",טבלה2[[#This Row],[חלק ימני]])</f>
        <v>81-201-28</v>
      </c>
      <c r="AH1626">
        <f>IF(טבלה2[[#This Row],[מספר ספרות]]=7,3,2)</f>
        <v>3</v>
      </c>
      <c r="AI1626">
        <f>IF(טבלה2[[#This Row],[מספר ספרות]]=7,2,3)</f>
        <v>2</v>
      </c>
    </row>
    <row r="1627" spans="17:35" x14ac:dyDescent="0.25">
      <c r="Q1627">
        <v>9775127</v>
      </c>
      <c r="R1627">
        <v>413</v>
      </c>
      <c r="S1627" t="s">
        <v>123</v>
      </c>
      <c r="T1627" t="s">
        <v>296</v>
      </c>
      <c r="U1627" t="s">
        <v>125</v>
      </c>
      <c r="W1627">
        <v>2000</v>
      </c>
      <c r="X1627" s="1">
        <f>2025-טבלה2[[#This Row],[שנת יצור]]</f>
        <v>25</v>
      </c>
      <c r="Y1627" s="39">
        <v>45348</v>
      </c>
      <c r="Z1627" s="39">
        <v>45515</v>
      </c>
      <c r="AA1627" t="s">
        <v>119</v>
      </c>
      <c r="AB1627" t="s">
        <v>127</v>
      </c>
      <c r="AC1627" s="1">
        <f>LEN(טבלה2[[#This Row],[מספר רכב]])</f>
        <v>7</v>
      </c>
      <c r="AD1627" s="1" t="str">
        <f>RIGHT(טבלה2[[#This Row],[מספר רכב]],טבלה2[[#This Row],[ספרות בצדדים]])</f>
        <v>27</v>
      </c>
      <c r="AE1627" s="1" t="str">
        <f>MID(טבלה2[[#This Row],[מספר רכב]],טבלה2[[#This Row],[ספרות בצדדים]]+1,טבלה2[[#This Row],[ספרות באמצע]])</f>
        <v>751</v>
      </c>
      <c r="AF1627" s="1" t="str">
        <f>MID(טבלה2[[#This Row],[מספר רכב]],1,טבלה2[[#This Row],[ספרות בצדדים]])</f>
        <v>97</v>
      </c>
      <c r="AG1627" s="1" t="str">
        <f>CONCATENATE(טבלה2[[#This Row],[חלק שמאלי]],"-",טבלה2[[#This Row],[אמצע]],"-",טבלה2[[#This Row],[חלק ימני]])</f>
        <v>97-751-27</v>
      </c>
      <c r="AH1627">
        <f>IF(טבלה2[[#This Row],[מספר ספרות]]=7,3,2)</f>
        <v>3</v>
      </c>
      <c r="AI1627">
        <f>IF(טבלה2[[#This Row],[מספר ספרות]]=7,2,3)</f>
        <v>2</v>
      </c>
    </row>
    <row r="1628" spans="17:35" x14ac:dyDescent="0.25">
      <c r="Q1628">
        <v>1503059</v>
      </c>
      <c r="R1628">
        <v>588</v>
      </c>
      <c r="S1628" t="s">
        <v>111</v>
      </c>
      <c r="T1628" t="s">
        <v>463</v>
      </c>
      <c r="U1628" t="s">
        <v>130</v>
      </c>
      <c r="W1628">
        <v>2005</v>
      </c>
      <c r="X1628" s="1">
        <f>2025-טבלה2[[#This Row],[שנת יצור]]</f>
        <v>20</v>
      </c>
      <c r="Y1628" s="39">
        <v>45613</v>
      </c>
      <c r="Z1628" s="39">
        <v>45999</v>
      </c>
      <c r="AA1628" t="s">
        <v>118</v>
      </c>
      <c r="AB1628" t="s">
        <v>131</v>
      </c>
      <c r="AC1628" s="1">
        <f>LEN(טבלה2[[#This Row],[מספר רכב]])</f>
        <v>7</v>
      </c>
      <c r="AD1628" s="1" t="str">
        <f>RIGHT(טבלה2[[#This Row],[מספר רכב]],טבלה2[[#This Row],[ספרות בצדדים]])</f>
        <v>59</v>
      </c>
      <c r="AE1628" s="1" t="str">
        <f>MID(טבלה2[[#This Row],[מספר רכב]],טבלה2[[#This Row],[ספרות בצדדים]]+1,טבלה2[[#This Row],[ספרות באמצע]])</f>
        <v>030</v>
      </c>
      <c r="AF1628" s="1" t="str">
        <f>MID(טבלה2[[#This Row],[מספר רכב]],1,טבלה2[[#This Row],[ספרות בצדדים]])</f>
        <v>15</v>
      </c>
      <c r="AG1628" s="1" t="str">
        <f>CONCATENATE(טבלה2[[#This Row],[חלק שמאלי]],"-",טבלה2[[#This Row],[אמצע]],"-",טבלה2[[#This Row],[חלק ימני]])</f>
        <v>15-030-59</v>
      </c>
      <c r="AH1628">
        <f>IF(טבלה2[[#This Row],[מספר ספרות]]=7,3,2)</f>
        <v>3</v>
      </c>
      <c r="AI1628">
        <f>IF(טבלה2[[#This Row],[מספר ספרות]]=7,2,3)</f>
        <v>2</v>
      </c>
    </row>
    <row r="1629" spans="17:35" x14ac:dyDescent="0.25">
      <c r="Q1629">
        <v>8173958</v>
      </c>
      <c r="R1629">
        <v>413</v>
      </c>
      <c r="S1629" t="s">
        <v>123</v>
      </c>
      <c r="T1629" t="s">
        <v>179</v>
      </c>
      <c r="U1629" t="s">
        <v>158</v>
      </c>
      <c r="W1629">
        <v>2005</v>
      </c>
      <c r="X1629" s="1">
        <f>2025-טבלה2[[#This Row],[שנת יצור]]</f>
        <v>20</v>
      </c>
      <c r="Y1629" s="39">
        <v>45664</v>
      </c>
      <c r="Z1629" s="39">
        <v>45974</v>
      </c>
      <c r="AA1629" t="s">
        <v>119</v>
      </c>
      <c r="AB1629" t="s">
        <v>127</v>
      </c>
      <c r="AC1629" s="1">
        <f>LEN(טבלה2[[#This Row],[מספר רכב]])</f>
        <v>7</v>
      </c>
      <c r="AD1629" s="1" t="str">
        <f>RIGHT(טבלה2[[#This Row],[מספר רכב]],טבלה2[[#This Row],[ספרות בצדדים]])</f>
        <v>58</v>
      </c>
      <c r="AE1629" s="1" t="str">
        <f>MID(טבלה2[[#This Row],[מספר רכב]],טבלה2[[#This Row],[ספרות בצדדים]]+1,טבלה2[[#This Row],[ספרות באמצע]])</f>
        <v>739</v>
      </c>
      <c r="AF1629" s="1" t="str">
        <f>MID(טבלה2[[#This Row],[מספר רכב]],1,טבלה2[[#This Row],[ספרות בצדדים]])</f>
        <v>81</v>
      </c>
      <c r="AG1629" s="1" t="str">
        <f>CONCATENATE(טבלה2[[#This Row],[חלק שמאלי]],"-",טבלה2[[#This Row],[אמצע]],"-",טבלה2[[#This Row],[חלק ימני]])</f>
        <v>81-739-58</v>
      </c>
      <c r="AH1629">
        <f>IF(טבלה2[[#This Row],[מספר ספרות]]=7,3,2)</f>
        <v>3</v>
      </c>
      <c r="AI1629">
        <f>IF(טבלה2[[#This Row],[מספר ספרות]]=7,2,3)</f>
        <v>2</v>
      </c>
    </row>
    <row r="1630" spans="17:35" x14ac:dyDescent="0.25">
      <c r="Q1630">
        <v>7680674</v>
      </c>
      <c r="R1630">
        <v>885</v>
      </c>
      <c r="S1630" t="s">
        <v>239</v>
      </c>
      <c r="T1630" t="s">
        <v>240</v>
      </c>
      <c r="U1630" t="s">
        <v>151</v>
      </c>
      <c r="V1630">
        <v>15</v>
      </c>
      <c r="W1630">
        <v>2011</v>
      </c>
      <c r="X1630" s="1">
        <f>2025-טבלה2[[#This Row],[שנת יצור]]</f>
        <v>14</v>
      </c>
      <c r="Y1630" s="39">
        <v>45498</v>
      </c>
      <c r="Z1630" s="39">
        <v>45878</v>
      </c>
      <c r="AA1630" t="s">
        <v>119</v>
      </c>
      <c r="AB1630" t="s">
        <v>241</v>
      </c>
      <c r="AC1630" s="1">
        <f>LEN(טבלה2[[#This Row],[מספר רכב]])</f>
        <v>7</v>
      </c>
      <c r="AD1630" s="1" t="str">
        <f>RIGHT(טבלה2[[#This Row],[מספר רכב]],טבלה2[[#This Row],[ספרות בצדדים]])</f>
        <v>74</v>
      </c>
      <c r="AE1630" s="1" t="str">
        <f>MID(טבלה2[[#This Row],[מספר רכב]],טבלה2[[#This Row],[ספרות בצדדים]]+1,טבלה2[[#This Row],[ספרות באמצע]])</f>
        <v>806</v>
      </c>
      <c r="AF1630" s="1" t="str">
        <f>MID(טבלה2[[#This Row],[מספר רכב]],1,טבלה2[[#This Row],[ספרות בצדדים]])</f>
        <v>76</v>
      </c>
      <c r="AG1630" s="1" t="str">
        <f>CONCATENATE(טבלה2[[#This Row],[חלק שמאלי]],"-",טבלה2[[#This Row],[אמצע]],"-",טבלה2[[#This Row],[חלק ימני]])</f>
        <v>76-806-74</v>
      </c>
      <c r="AH1630">
        <f>IF(טבלה2[[#This Row],[מספר ספרות]]=7,3,2)</f>
        <v>3</v>
      </c>
      <c r="AI1630">
        <f>IF(טבלה2[[#This Row],[מספר ספרות]]=7,2,3)</f>
        <v>2</v>
      </c>
    </row>
    <row r="1631" spans="17:35" x14ac:dyDescent="0.25">
      <c r="Q1631">
        <v>7707678</v>
      </c>
      <c r="R1631">
        <v>481</v>
      </c>
      <c r="S1631" t="s">
        <v>165</v>
      </c>
      <c r="T1631" t="s">
        <v>823</v>
      </c>
      <c r="U1631" t="s">
        <v>198</v>
      </c>
      <c r="V1631">
        <v>15</v>
      </c>
      <c r="W1631">
        <v>2012</v>
      </c>
      <c r="X1631" s="1">
        <f>2025-טבלה2[[#This Row],[שנת יצור]]</f>
        <v>13</v>
      </c>
      <c r="Y1631" s="39">
        <v>45722</v>
      </c>
      <c r="Z1631" s="39">
        <v>46081</v>
      </c>
      <c r="AA1631" t="s">
        <v>156</v>
      </c>
      <c r="AB1631" t="s">
        <v>501</v>
      </c>
      <c r="AC1631" s="1">
        <f>LEN(טבלה2[[#This Row],[מספר רכב]])</f>
        <v>7</v>
      </c>
      <c r="AD1631" s="1" t="str">
        <f>RIGHT(טבלה2[[#This Row],[מספר רכב]],טבלה2[[#This Row],[ספרות בצדדים]])</f>
        <v>78</v>
      </c>
      <c r="AE1631" s="1" t="str">
        <f>MID(טבלה2[[#This Row],[מספר רכב]],טבלה2[[#This Row],[ספרות בצדדים]]+1,טבלה2[[#This Row],[ספרות באמצע]])</f>
        <v>076</v>
      </c>
      <c r="AF1631" s="1" t="str">
        <f>MID(טבלה2[[#This Row],[מספר רכב]],1,טבלה2[[#This Row],[ספרות בצדדים]])</f>
        <v>77</v>
      </c>
      <c r="AG1631" s="1" t="str">
        <f>CONCATENATE(טבלה2[[#This Row],[חלק שמאלי]],"-",טבלה2[[#This Row],[אמצע]],"-",טבלה2[[#This Row],[חלק ימני]])</f>
        <v>77-076-78</v>
      </c>
      <c r="AH1631">
        <f>IF(טבלה2[[#This Row],[מספר ספרות]]=7,3,2)</f>
        <v>3</v>
      </c>
      <c r="AI1631">
        <f>IF(טבלה2[[#This Row],[מספר ספרות]]=7,2,3)</f>
        <v>2</v>
      </c>
    </row>
    <row r="1632" spans="17:35" x14ac:dyDescent="0.25">
      <c r="Q1632">
        <v>6179266</v>
      </c>
      <c r="R1632">
        <v>590</v>
      </c>
      <c r="S1632" t="s">
        <v>235</v>
      </c>
      <c r="T1632" t="s">
        <v>959</v>
      </c>
      <c r="U1632" t="s">
        <v>584</v>
      </c>
      <c r="V1632">
        <v>15</v>
      </c>
      <c r="W1632">
        <v>2009</v>
      </c>
      <c r="X1632" s="1">
        <f>2025-טבלה2[[#This Row],[שנת יצור]]</f>
        <v>16</v>
      </c>
      <c r="Y1632" s="39">
        <v>45540</v>
      </c>
      <c r="Z1632" s="39">
        <v>45868</v>
      </c>
      <c r="AA1632" t="s">
        <v>120</v>
      </c>
      <c r="AB1632" t="s">
        <v>238</v>
      </c>
      <c r="AC1632" s="1">
        <f>LEN(טבלה2[[#This Row],[מספר רכב]])</f>
        <v>7</v>
      </c>
      <c r="AD1632" s="1" t="str">
        <f>RIGHT(טבלה2[[#This Row],[מספר רכב]],טבלה2[[#This Row],[ספרות בצדדים]])</f>
        <v>66</v>
      </c>
      <c r="AE1632" s="1" t="str">
        <f>MID(טבלה2[[#This Row],[מספר רכב]],טבלה2[[#This Row],[ספרות בצדדים]]+1,טבלה2[[#This Row],[ספרות באמצע]])</f>
        <v>792</v>
      </c>
      <c r="AF1632" s="1" t="str">
        <f>MID(טבלה2[[#This Row],[מספר רכב]],1,טבלה2[[#This Row],[ספרות בצדדים]])</f>
        <v>61</v>
      </c>
      <c r="AG1632" s="1" t="str">
        <f>CONCATENATE(טבלה2[[#This Row],[חלק שמאלי]],"-",טבלה2[[#This Row],[אמצע]],"-",טבלה2[[#This Row],[חלק ימני]])</f>
        <v>61-792-66</v>
      </c>
      <c r="AH1632">
        <f>IF(טבלה2[[#This Row],[מספר ספרות]]=7,3,2)</f>
        <v>3</v>
      </c>
      <c r="AI1632">
        <f>IF(טבלה2[[#This Row],[מספר ספרות]]=7,2,3)</f>
        <v>2</v>
      </c>
    </row>
    <row r="1633" spans="17:35" x14ac:dyDescent="0.25">
      <c r="Q1633">
        <v>8505059</v>
      </c>
      <c r="R1633">
        <v>588</v>
      </c>
      <c r="S1633" t="s">
        <v>111</v>
      </c>
      <c r="T1633" t="s">
        <v>112</v>
      </c>
      <c r="U1633" t="s">
        <v>121</v>
      </c>
      <c r="W1633">
        <v>2005</v>
      </c>
      <c r="X1633" s="1">
        <f>2025-טבלה2[[#This Row],[שנת יצור]]</f>
        <v>20</v>
      </c>
      <c r="Y1633" s="39">
        <v>45478</v>
      </c>
      <c r="Z1633" s="39">
        <v>45715</v>
      </c>
      <c r="AA1633" t="s">
        <v>116</v>
      </c>
      <c r="AB1633" t="s">
        <v>115</v>
      </c>
      <c r="AC1633" s="1">
        <f>LEN(טבלה2[[#This Row],[מספר רכב]])</f>
        <v>7</v>
      </c>
      <c r="AD1633" s="1" t="str">
        <f>RIGHT(טבלה2[[#This Row],[מספר רכב]],טבלה2[[#This Row],[ספרות בצדדים]])</f>
        <v>59</v>
      </c>
      <c r="AE1633" s="1" t="str">
        <f>MID(טבלה2[[#This Row],[מספר רכב]],טבלה2[[#This Row],[ספרות בצדדים]]+1,טבלה2[[#This Row],[ספרות באמצע]])</f>
        <v>050</v>
      </c>
      <c r="AF1633" s="1" t="str">
        <f>MID(טבלה2[[#This Row],[מספר רכב]],1,טבלה2[[#This Row],[ספרות בצדדים]])</f>
        <v>85</v>
      </c>
      <c r="AG1633" s="1" t="str">
        <f>CONCATENATE(טבלה2[[#This Row],[חלק שמאלי]],"-",טבלה2[[#This Row],[אמצע]],"-",טבלה2[[#This Row],[חלק ימני]])</f>
        <v>85-050-59</v>
      </c>
      <c r="AH1633">
        <f>IF(טבלה2[[#This Row],[מספר ספרות]]=7,3,2)</f>
        <v>3</v>
      </c>
      <c r="AI1633">
        <f>IF(טבלה2[[#This Row],[מספר ספרות]]=7,2,3)</f>
        <v>2</v>
      </c>
    </row>
    <row r="1634" spans="17:35" x14ac:dyDescent="0.25">
      <c r="Q1634">
        <v>5140965</v>
      </c>
      <c r="R1634">
        <v>588</v>
      </c>
      <c r="S1634" t="s">
        <v>111</v>
      </c>
      <c r="T1634" t="s">
        <v>249</v>
      </c>
      <c r="U1634" t="s">
        <v>130</v>
      </c>
      <c r="V1634">
        <v>15</v>
      </c>
      <c r="W1634">
        <v>2008</v>
      </c>
      <c r="X1634" s="1">
        <f>2025-טבלה2[[#This Row],[שנת יצור]]</f>
        <v>17</v>
      </c>
      <c r="Y1634" s="39">
        <v>45742</v>
      </c>
      <c r="Z1634" s="39">
        <v>46100</v>
      </c>
      <c r="AA1634" t="s">
        <v>116</v>
      </c>
      <c r="AB1634" t="s">
        <v>250</v>
      </c>
      <c r="AC1634" s="1">
        <f>LEN(טבלה2[[#This Row],[מספר רכב]])</f>
        <v>7</v>
      </c>
      <c r="AD1634" s="1" t="str">
        <f>RIGHT(טבלה2[[#This Row],[מספר רכב]],טבלה2[[#This Row],[ספרות בצדדים]])</f>
        <v>65</v>
      </c>
      <c r="AE1634" s="1" t="str">
        <f>MID(טבלה2[[#This Row],[מספר רכב]],טבלה2[[#This Row],[ספרות בצדדים]]+1,טבלה2[[#This Row],[ספרות באמצע]])</f>
        <v>409</v>
      </c>
      <c r="AF1634" s="1" t="str">
        <f>MID(טבלה2[[#This Row],[מספר רכב]],1,טבלה2[[#This Row],[ספרות בצדדים]])</f>
        <v>51</v>
      </c>
      <c r="AG1634" s="1" t="str">
        <f>CONCATENATE(טבלה2[[#This Row],[חלק שמאלי]],"-",טבלה2[[#This Row],[אמצע]],"-",טבלה2[[#This Row],[חלק ימני]])</f>
        <v>51-409-65</v>
      </c>
      <c r="AH1634">
        <f>IF(טבלה2[[#This Row],[מספר ספרות]]=7,3,2)</f>
        <v>3</v>
      </c>
      <c r="AI1634">
        <f>IF(טבלה2[[#This Row],[מספר ספרות]]=7,2,3)</f>
        <v>2</v>
      </c>
    </row>
    <row r="1635" spans="17:35" x14ac:dyDescent="0.25">
      <c r="Q1635">
        <v>3142066</v>
      </c>
      <c r="R1635">
        <v>590</v>
      </c>
      <c r="S1635" t="s">
        <v>235</v>
      </c>
      <c r="T1635" t="s">
        <v>236</v>
      </c>
      <c r="U1635" t="s">
        <v>130</v>
      </c>
      <c r="V1635">
        <v>15</v>
      </c>
      <c r="W1635">
        <v>2008</v>
      </c>
      <c r="X1635" s="1">
        <f>2025-טבלה2[[#This Row],[שנת יצור]]</f>
        <v>17</v>
      </c>
      <c r="Y1635" s="39">
        <v>45448</v>
      </c>
      <c r="Z1635" s="39">
        <v>45804</v>
      </c>
      <c r="AA1635" t="s">
        <v>119</v>
      </c>
      <c r="AB1635" t="s">
        <v>238</v>
      </c>
      <c r="AC1635" s="1">
        <f>LEN(טבלה2[[#This Row],[מספר רכב]])</f>
        <v>7</v>
      </c>
      <c r="AD1635" s="1" t="str">
        <f>RIGHT(טבלה2[[#This Row],[מספר רכב]],טבלה2[[#This Row],[ספרות בצדדים]])</f>
        <v>66</v>
      </c>
      <c r="AE1635" s="1" t="str">
        <f>MID(טבלה2[[#This Row],[מספר רכב]],טבלה2[[#This Row],[ספרות בצדדים]]+1,טבלה2[[#This Row],[ספרות באמצע]])</f>
        <v>420</v>
      </c>
      <c r="AF1635" s="1" t="str">
        <f>MID(טבלה2[[#This Row],[מספר רכב]],1,טבלה2[[#This Row],[ספרות בצדדים]])</f>
        <v>31</v>
      </c>
      <c r="AG1635" s="1" t="str">
        <f>CONCATENATE(טבלה2[[#This Row],[חלק שמאלי]],"-",טבלה2[[#This Row],[אמצע]],"-",טבלה2[[#This Row],[חלק ימני]])</f>
        <v>31-420-66</v>
      </c>
      <c r="AH1635">
        <f>IF(טבלה2[[#This Row],[מספר ספרות]]=7,3,2)</f>
        <v>3</v>
      </c>
      <c r="AI1635">
        <f>IF(טבלה2[[#This Row],[מספר ספרות]]=7,2,3)</f>
        <v>2</v>
      </c>
    </row>
    <row r="1636" spans="17:35" x14ac:dyDescent="0.25">
      <c r="Q1636">
        <v>7107050</v>
      </c>
      <c r="R1636">
        <v>588</v>
      </c>
      <c r="S1636" t="s">
        <v>111</v>
      </c>
      <c r="T1636" t="s">
        <v>135</v>
      </c>
      <c r="U1636" t="s">
        <v>194</v>
      </c>
      <c r="W1636">
        <v>2003</v>
      </c>
      <c r="X1636" s="1">
        <f>2025-טבלה2[[#This Row],[שנת יצור]]</f>
        <v>22</v>
      </c>
      <c r="Y1636" s="39">
        <v>45803</v>
      </c>
      <c r="Z1636" s="39">
        <v>45951</v>
      </c>
      <c r="AA1636" t="s">
        <v>120</v>
      </c>
      <c r="AB1636" t="s">
        <v>137</v>
      </c>
      <c r="AC1636" s="1">
        <f>LEN(טבלה2[[#This Row],[מספר רכב]])</f>
        <v>7</v>
      </c>
      <c r="AD1636" s="1" t="str">
        <f>RIGHT(טבלה2[[#This Row],[מספר רכב]],טבלה2[[#This Row],[ספרות בצדדים]])</f>
        <v>50</v>
      </c>
      <c r="AE1636" s="1" t="str">
        <f>MID(טבלה2[[#This Row],[מספר רכב]],טבלה2[[#This Row],[ספרות בצדדים]]+1,טבלה2[[#This Row],[ספרות באמצע]])</f>
        <v>070</v>
      </c>
      <c r="AF1636" s="1" t="str">
        <f>MID(טבלה2[[#This Row],[מספר רכב]],1,טבלה2[[#This Row],[ספרות בצדדים]])</f>
        <v>71</v>
      </c>
      <c r="AG1636" s="1" t="str">
        <f>CONCATENATE(טבלה2[[#This Row],[חלק שמאלי]],"-",טבלה2[[#This Row],[אמצע]],"-",טבלה2[[#This Row],[חלק ימני]])</f>
        <v>71-070-50</v>
      </c>
      <c r="AH1636">
        <f>IF(טבלה2[[#This Row],[מספר ספרות]]=7,3,2)</f>
        <v>3</v>
      </c>
      <c r="AI1636">
        <f>IF(טבלה2[[#This Row],[מספר ספרות]]=7,2,3)</f>
        <v>2</v>
      </c>
    </row>
    <row r="1637" spans="17:35" x14ac:dyDescent="0.25">
      <c r="Q1637">
        <v>3795762</v>
      </c>
      <c r="R1637">
        <v>588</v>
      </c>
      <c r="S1637" t="s">
        <v>111</v>
      </c>
      <c r="T1637" t="s">
        <v>249</v>
      </c>
      <c r="U1637" t="s">
        <v>537</v>
      </c>
      <c r="W1637">
        <v>2007</v>
      </c>
      <c r="X1637" s="1">
        <f>2025-טבלה2[[#This Row],[שנת יצור]]</f>
        <v>18</v>
      </c>
      <c r="Y1637" s="39">
        <v>45290</v>
      </c>
      <c r="Z1637" s="39">
        <v>45638</v>
      </c>
      <c r="AA1637" t="s">
        <v>118</v>
      </c>
      <c r="AB1637" t="s">
        <v>250</v>
      </c>
      <c r="AC1637" s="1">
        <f>LEN(טבלה2[[#This Row],[מספר רכב]])</f>
        <v>7</v>
      </c>
      <c r="AD1637" s="1" t="str">
        <f>RIGHT(טבלה2[[#This Row],[מספר רכב]],טבלה2[[#This Row],[ספרות בצדדים]])</f>
        <v>62</v>
      </c>
      <c r="AE1637" s="1" t="str">
        <f>MID(טבלה2[[#This Row],[מספר רכב]],טבלה2[[#This Row],[ספרות בצדדים]]+1,טבלה2[[#This Row],[ספרות באמצע]])</f>
        <v>957</v>
      </c>
      <c r="AF1637" s="1" t="str">
        <f>MID(טבלה2[[#This Row],[מספר רכב]],1,טבלה2[[#This Row],[ספרות בצדדים]])</f>
        <v>37</v>
      </c>
      <c r="AG1637" s="1" t="str">
        <f>CONCATENATE(טבלה2[[#This Row],[חלק שמאלי]],"-",טבלה2[[#This Row],[אמצע]],"-",טבלה2[[#This Row],[חלק ימני]])</f>
        <v>37-957-62</v>
      </c>
      <c r="AH1637">
        <f>IF(טבלה2[[#This Row],[מספר ספרות]]=7,3,2)</f>
        <v>3</v>
      </c>
      <c r="AI1637">
        <f>IF(טבלה2[[#This Row],[מספר ספרות]]=7,2,3)</f>
        <v>2</v>
      </c>
    </row>
    <row r="1638" spans="17:35" x14ac:dyDescent="0.25">
      <c r="Q1638">
        <v>4230864</v>
      </c>
      <c r="R1638">
        <v>413</v>
      </c>
      <c r="S1638" t="s">
        <v>123</v>
      </c>
      <c r="T1638" t="s">
        <v>159</v>
      </c>
      <c r="U1638" t="s">
        <v>158</v>
      </c>
      <c r="V1638">
        <v>15</v>
      </c>
      <c r="W1638">
        <v>2008</v>
      </c>
      <c r="X1638" s="1">
        <f>2025-טבלה2[[#This Row],[שנת יצור]]</f>
        <v>17</v>
      </c>
      <c r="Y1638" s="39">
        <v>45548</v>
      </c>
      <c r="Z1638" s="39">
        <v>45908</v>
      </c>
      <c r="AA1638" t="s">
        <v>119</v>
      </c>
      <c r="AB1638" t="s">
        <v>127</v>
      </c>
      <c r="AC1638" s="1">
        <f>LEN(טבלה2[[#This Row],[מספר רכב]])</f>
        <v>7</v>
      </c>
      <c r="AD1638" s="1" t="str">
        <f>RIGHT(טבלה2[[#This Row],[מספר רכב]],טבלה2[[#This Row],[ספרות בצדדים]])</f>
        <v>64</v>
      </c>
      <c r="AE1638" s="1" t="str">
        <f>MID(טבלה2[[#This Row],[מספר רכב]],טבלה2[[#This Row],[ספרות בצדדים]]+1,טבלה2[[#This Row],[ספרות באמצע]])</f>
        <v>308</v>
      </c>
      <c r="AF1638" s="1" t="str">
        <f>MID(טבלה2[[#This Row],[מספר רכב]],1,טבלה2[[#This Row],[ספרות בצדדים]])</f>
        <v>42</v>
      </c>
      <c r="AG1638" s="1" t="str">
        <f>CONCATENATE(טבלה2[[#This Row],[חלק שמאלי]],"-",טבלה2[[#This Row],[אמצע]],"-",טבלה2[[#This Row],[חלק ימני]])</f>
        <v>42-308-64</v>
      </c>
      <c r="AH1638">
        <f>IF(טבלה2[[#This Row],[מספר ספרות]]=7,3,2)</f>
        <v>3</v>
      </c>
      <c r="AI1638">
        <f>IF(טבלה2[[#This Row],[מספר ספרות]]=7,2,3)</f>
        <v>2</v>
      </c>
    </row>
    <row r="1639" spans="17:35" x14ac:dyDescent="0.25">
      <c r="Q1639">
        <v>85993002</v>
      </c>
      <c r="R1639">
        <v>885</v>
      </c>
      <c r="S1639" t="s">
        <v>239</v>
      </c>
      <c r="T1639" t="s">
        <v>857</v>
      </c>
      <c r="U1639" t="s">
        <v>136</v>
      </c>
      <c r="V1639">
        <v>11</v>
      </c>
      <c r="W1639">
        <v>2022</v>
      </c>
      <c r="X1639" s="1">
        <f>2025-טבלה2[[#This Row],[שנת יצור]]</f>
        <v>3</v>
      </c>
      <c r="Y1639" s="39">
        <v>45781</v>
      </c>
      <c r="Z1639" s="39">
        <v>46143</v>
      </c>
      <c r="AA1639" t="s">
        <v>119</v>
      </c>
      <c r="AB1639" t="s">
        <v>368</v>
      </c>
      <c r="AC1639" s="1">
        <f>LEN(טבלה2[[#This Row],[מספר רכב]])</f>
        <v>8</v>
      </c>
      <c r="AD1639" s="1" t="str">
        <f>RIGHT(טבלה2[[#This Row],[מספר רכב]],טבלה2[[#This Row],[ספרות בצדדים]])</f>
        <v>002</v>
      </c>
      <c r="AE1639" s="1" t="str">
        <f>MID(טבלה2[[#This Row],[מספר רכב]],טבלה2[[#This Row],[ספרות בצדדים]]+1,טבלה2[[#This Row],[ספרות באמצע]])</f>
        <v>93</v>
      </c>
      <c r="AF1639" s="1" t="str">
        <f>MID(טבלה2[[#This Row],[מספר רכב]],1,טבלה2[[#This Row],[ספרות בצדדים]])</f>
        <v>859</v>
      </c>
      <c r="AG1639" s="1" t="str">
        <f>CONCATENATE(טבלה2[[#This Row],[חלק שמאלי]],"-",טבלה2[[#This Row],[אמצע]],"-",טבלה2[[#This Row],[חלק ימני]])</f>
        <v>859-93-002</v>
      </c>
      <c r="AH1639">
        <f>IF(טבלה2[[#This Row],[מספר ספרות]]=7,3,2)</f>
        <v>2</v>
      </c>
      <c r="AI1639">
        <f>IF(טבלה2[[#This Row],[מספר ספרות]]=7,2,3)</f>
        <v>3</v>
      </c>
    </row>
    <row r="1640" spans="17:35" x14ac:dyDescent="0.25">
      <c r="Q1640">
        <v>2574951</v>
      </c>
      <c r="R1640">
        <v>839</v>
      </c>
      <c r="S1640" t="s">
        <v>244</v>
      </c>
      <c r="T1640" t="s">
        <v>245</v>
      </c>
      <c r="U1640" t="s">
        <v>125</v>
      </c>
      <c r="W1640">
        <v>2003</v>
      </c>
      <c r="X1640" s="1">
        <f>2025-טבלה2[[#This Row],[שנת יצור]]</f>
        <v>22</v>
      </c>
      <c r="Y1640" s="39">
        <v>45415</v>
      </c>
      <c r="Z1640" s="39">
        <v>45487</v>
      </c>
      <c r="AA1640" t="s">
        <v>133</v>
      </c>
      <c r="AB1640" t="s">
        <v>127</v>
      </c>
      <c r="AC1640" s="1">
        <f>LEN(טבלה2[[#This Row],[מספר רכב]])</f>
        <v>7</v>
      </c>
      <c r="AD1640" s="1" t="str">
        <f>RIGHT(טבלה2[[#This Row],[מספר רכב]],טבלה2[[#This Row],[ספרות בצדדים]])</f>
        <v>51</v>
      </c>
      <c r="AE1640" s="1" t="str">
        <f>MID(טבלה2[[#This Row],[מספר רכב]],טבלה2[[#This Row],[ספרות בצדדים]]+1,טבלה2[[#This Row],[ספרות באמצע]])</f>
        <v>749</v>
      </c>
      <c r="AF1640" s="1" t="str">
        <f>MID(טבלה2[[#This Row],[מספר רכב]],1,טבלה2[[#This Row],[ספרות בצדדים]])</f>
        <v>25</v>
      </c>
      <c r="AG1640" s="1" t="str">
        <f>CONCATENATE(טבלה2[[#This Row],[חלק שמאלי]],"-",טבלה2[[#This Row],[אמצע]],"-",טבלה2[[#This Row],[חלק ימני]])</f>
        <v>25-749-51</v>
      </c>
      <c r="AH1640">
        <f>IF(טבלה2[[#This Row],[מספר ספרות]]=7,3,2)</f>
        <v>3</v>
      </c>
      <c r="AI1640">
        <f>IF(טבלה2[[#This Row],[מספר ספרות]]=7,2,3)</f>
        <v>2</v>
      </c>
    </row>
    <row r="1641" spans="17:35" x14ac:dyDescent="0.25">
      <c r="Q1641">
        <v>3861714</v>
      </c>
      <c r="R1641">
        <v>413</v>
      </c>
      <c r="S1641" t="s">
        <v>123</v>
      </c>
      <c r="T1641" t="s">
        <v>179</v>
      </c>
      <c r="U1641" t="s">
        <v>158</v>
      </c>
      <c r="W1641">
        <v>2006</v>
      </c>
      <c r="X1641" s="1">
        <f>2025-טבלה2[[#This Row],[שנת יצור]]</f>
        <v>19</v>
      </c>
      <c r="Y1641" s="39">
        <v>45494</v>
      </c>
      <c r="Z1641" s="39">
        <v>45843</v>
      </c>
      <c r="AA1641" t="s">
        <v>119</v>
      </c>
      <c r="AB1641" t="s">
        <v>127</v>
      </c>
      <c r="AC1641" s="1">
        <f>LEN(טבלה2[[#This Row],[מספר רכב]])</f>
        <v>7</v>
      </c>
      <c r="AD1641" s="1" t="str">
        <f>RIGHT(טבלה2[[#This Row],[מספר רכב]],טבלה2[[#This Row],[ספרות בצדדים]])</f>
        <v>14</v>
      </c>
      <c r="AE1641" s="1" t="str">
        <f>MID(טבלה2[[#This Row],[מספר רכב]],טבלה2[[#This Row],[ספרות בצדדים]]+1,טבלה2[[#This Row],[ספרות באמצע]])</f>
        <v>617</v>
      </c>
      <c r="AF1641" s="1" t="str">
        <f>MID(טבלה2[[#This Row],[מספר רכב]],1,טבלה2[[#This Row],[ספרות בצדדים]])</f>
        <v>38</v>
      </c>
      <c r="AG1641" s="1" t="str">
        <f>CONCATENATE(טבלה2[[#This Row],[חלק שמאלי]],"-",טבלה2[[#This Row],[אמצע]],"-",טבלה2[[#This Row],[חלק ימני]])</f>
        <v>38-617-14</v>
      </c>
      <c r="AH1641">
        <f>IF(טבלה2[[#This Row],[מספר ספרות]]=7,3,2)</f>
        <v>3</v>
      </c>
      <c r="AI1641">
        <f>IF(טבלה2[[#This Row],[מספר ספרות]]=7,2,3)</f>
        <v>2</v>
      </c>
    </row>
    <row r="1642" spans="17:35" x14ac:dyDescent="0.25">
      <c r="Q1642">
        <v>7953478</v>
      </c>
      <c r="R1642">
        <v>481</v>
      </c>
      <c r="S1642" t="s">
        <v>165</v>
      </c>
      <c r="T1642" t="s">
        <v>823</v>
      </c>
      <c r="U1642" t="s">
        <v>198</v>
      </c>
      <c r="V1642">
        <v>15</v>
      </c>
      <c r="W1642">
        <v>2012</v>
      </c>
      <c r="X1642" s="1">
        <f>2025-טבלה2[[#This Row],[שנת יצור]]</f>
        <v>13</v>
      </c>
      <c r="Y1642" s="39">
        <v>45404</v>
      </c>
      <c r="Z1642" s="39">
        <v>45743</v>
      </c>
      <c r="AA1642" t="s">
        <v>156</v>
      </c>
      <c r="AB1642" t="s">
        <v>501</v>
      </c>
      <c r="AC1642" s="1">
        <f>LEN(טבלה2[[#This Row],[מספר רכב]])</f>
        <v>7</v>
      </c>
      <c r="AD1642" s="1" t="str">
        <f>RIGHT(טבלה2[[#This Row],[מספר רכב]],טבלה2[[#This Row],[ספרות בצדדים]])</f>
        <v>78</v>
      </c>
      <c r="AE1642" s="1" t="str">
        <f>MID(טבלה2[[#This Row],[מספר רכב]],טבלה2[[#This Row],[ספרות בצדדים]]+1,טבלה2[[#This Row],[ספרות באמצע]])</f>
        <v>534</v>
      </c>
      <c r="AF1642" s="1" t="str">
        <f>MID(טבלה2[[#This Row],[מספר רכב]],1,טבלה2[[#This Row],[ספרות בצדדים]])</f>
        <v>79</v>
      </c>
      <c r="AG1642" s="1" t="str">
        <f>CONCATENATE(טבלה2[[#This Row],[חלק שמאלי]],"-",טבלה2[[#This Row],[אמצע]],"-",טבלה2[[#This Row],[חלק ימני]])</f>
        <v>79-534-78</v>
      </c>
      <c r="AH1642">
        <f>IF(טבלה2[[#This Row],[מספר ספרות]]=7,3,2)</f>
        <v>3</v>
      </c>
      <c r="AI1642">
        <f>IF(טבלה2[[#This Row],[מספר ספרות]]=7,2,3)</f>
        <v>2</v>
      </c>
    </row>
    <row r="1643" spans="17:35" x14ac:dyDescent="0.25">
      <c r="Q1643">
        <v>7521070</v>
      </c>
      <c r="R1643">
        <v>312</v>
      </c>
      <c r="S1643" t="s">
        <v>153</v>
      </c>
      <c r="T1643" t="s">
        <v>504</v>
      </c>
      <c r="V1643">
        <v>7</v>
      </c>
      <c r="W1643">
        <v>2011</v>
      </c>
      <c r="X1643" s="1">
        <f>2025-טבלה2[[#This Row],[שנת יצור]]</f>
        <v>14</v>
      </c>
      <c r="Y1643" s="39">
        <v>45386</v>
      </c>
      <c r="Z1643" s="39">
        <v>45739</v>
      </c>
      <c r="AA1643" t="s">
        <v>362</v>
      </c>
      <c r="AB1643" t="s">
        <v>505</v>
      </c>
      <c r="AC1643" s="1">
        <f>LEN(טבלה2[[#This Row],[מספר רכב]])</f>
        <v>7</v>
      </c>
      <c r="AD1643" s="1" t="str">
        <f>RIGHT(טבלה2[[#This Row],[מספר רכב]],טבלה2[[#This Row],[ספרות בצדדים]])</f>
        <v>70</v>
      </c>
      <c r="AE1643" s="1" t="str">
        <f>MID(טבלה2[[#This Row],[מספר רכב]],טבלה2[[#This Row],[ספרות בצדדים]]+1,טבלה2[[#This Row],[ספרות באמצע]])</f>
        <v>210</v>
      </c>
      <c r="AF1643" s="1" t="str">
        <f>MID(טבלה2[[#This Row],[מספר רכב]],1,טבלה2[[#This Row],[ספרות בצדדים]])</f>
        <v>75</v>
      </c>
      <c r="AG1643" s="1" t="str">
        <f>CONCATENATE(טבלה2[[#This Row],[חלק שמאלי]],"-",טבלה2[[#This Row],[אמצע]],"-",טבלה2[[#This Row],[חלק ימני]])</f>
        <v>75-210-70</v>
      </c>
      <c r="AH1643">
        <f>IF(טבלה2[[#This Row],[מספר ספרות]]=7,3,2)</f>
        <v>3</v>
      </c>
      <c r="AI1643">
        <f>IF(טבלה2[[#This Row],[מספר ספרות]]=7,2,3)</f>
        <v>2</v>
      </c>
    </row>
    <row r="1644" spans="17:35" x14ac:dyDescent="0.25">
      <c r="Q1644">
        <v>4306362</v>
      </c>
      <c r="R1644">
        <v>588</v>
      </c>
      <c r="S1644" t="s">
        <v>111</v>
      </c>
      <c r="T1644" t="s">
        <v>249</v>
      </c>
      <c r="U1644" t="s">
        <v>537</v>
      </c>
      <c r="W1644">
        <v>2007</v>
      </c>
      <c r="X1644" s="1">
        <f>2025-טבלה2[[#This Row],[שנת יצור]]</f>
        <v>18</v>
      </c>
      <c r="Y1644" s="39">
        <v>45739</v>
      </c>
      <c r="Z1644" s="39">
        <v>46051</v>
      </c>
      <c r="AA1644" t="s">
        <v>960</v>
      </c>
      <c r="AB1644" t="s">
        <v>250</v>
      </c>
      <c r="AC1644" s="1">
        <f>LEN(טבלה2[[#This Row],[מספר רכב]])</f>
        <v>7</v>
      </c>
      <c r="AD1644" s="1" t="str">
        <f>RIGHT(טבלה2[[#This Row],[מספר רכב]],טבלה2[[#This Row],[ספרות בצדדים]])</f>
        <v>62</v>
      </c>
      <c r="AE1644" s="1" t="str">
        <f>MID(טבלה2[[#This Row],[מספר רכב]],טבלה2[[#This Row],[ספרות בצדדים]]+1,טבלה2[[#This Row],[ספרות באמצע]])</f>
        <v>063</v>
      </c>
      <c r="AF1644" s="1" t="str">
        <f>MID(טבלה2[[#This Row],[מספר רכב]],1,טבלה2[[#This Row],[ספרות בצדדים]])</f>
        <v>43</v>
      </c>
      <c r="AG1644" s="1" t="str">
        <f>CONCATENATE(טבלה2[[#This Row],[חלק שמאלי]],"-",טבלה2[[#This Row],[אמצע]],"-",טבלה2[[#This Row],[חלק ימני]])</f>
        <v>43-063-62</v>
      </c>
      <c r="AH1644">
        <f>IF(טבלה2[[#This Row],[מספר ספרות]]=7,3,2)</f>
        <v>3</v>
      </c>
      <c r="AI1644">
        <f>IF(טבלה2[[#This Row],[מספר ספרות]]=7,2,3)</f>
        <v>2</v>
      </c>
    </row>
    <row r="1645" spans="17:35" x14ac:dyDescent="0.25">
      <c r="Q1645">
        <v>5267276</v>
      </c>
      <c r="R1645">
        <v>481</v>
      </c>
      <c r="S1645" t="s">
        <v>165</v>
      </c>
      <c r="T1645" t="s">
        <v>500</v>
      </c>
      <c r="U1645" t="s">
        <v>278</v>
      </c>
      <c r="V1645">
        <v>15</v>
      </c>
      <c r="W1645">
        <v>2011</v>
      </c>
      <c r="X1645" s="1">
        <f>2025-טבלה2[[#This Row],[שנת יצור]]</f>
        <v>14</v>
      </c>
      <c r="Y1645" s="39">
        <v>45492</v>
      </c>
      <c r="Z1645" s="39">
        <v>45869</v>
      </c>
      <c r="AA1645" t="s">
        <v>118</v>
      </c>
      <c r="AB1645" t="s">
        <v>501</v>
      </c>
      <c r="AC1645" s="1">
        <f>LEN(טבלה2[[#This Row],[מספר רכב]])</f>
        <v>7</v>
      </c>
      <c r="AD1645" s="1" t="str">
        <f>RIGHT(טבלה2[[#This Row],[מספר רכב]],טבלה2[[#This Row],[ספרות בצדדים]])</f>
        <v>76</v>
      </c>
      <c r="AE1645" s="1" t="str">
        <f>MID(טבלה2[[#This Row],[מספר רכב]],טבלה2[[#This Row],[ספרות בצדדים]]+1,טבלה2[[#This Row],[ספרות באמצע]])</f>
        <v>672</v>
      </c>
      <c r="AF1645" s="1" t="str">
        <f>MID(טבלה2[[#This Row],[מספר רכב]],1,טבלה2[[#This Row],[ספרות בצדדים]])</f>
        <v>52</v>
      </c>
      <c r="AG1645" s="1" t="str">
        <f>CONCATENATE(טבלה2[[#This Row],[חלק שמאלי]],"-",טבלה2[[#This Row],[אמצע]],"-",טבלה2[[#This Row],[חלק ימני]])</f>
        <v>52-672-76</v>
      </c>
      <c r="AH1645">
        <f>IF(טבלה2[[#This Row],[מספר ספרות]]=7,3,2)</f>
        <v>3</v>
      </c>
      <c r="AI1645">
        <f>IF(טבלה2[[#This Row],[מספר ספרות]]=7,2,3)</f>
        <v>2</v>
      </c>
    </row>
    <row r="1646" spans="17:35" x14ac:dyDescent="0.25">
      <c r="Q1646">
        <v>3315934</v>
      </c>
      <c r="R1646">
        <v>845</v>
      </c>
      <c r="S1646" t="s">
        <v>226</v>
      </c>
      <c r="T1646" t="s">
        <v>624</v>
      </c>
      <c r="U1646" t="s">
        <v>198</v>
      </c>
      <c r="V1646">
        <v>15</v>
      </c>
      <c r="W1646">
        <v>2015</v>
      </c>
      <c r="X1646" s="1">
        <f>2025-טבלה2[[#This Row],[שנת יצור]]</f>
        <v>10</v>
      </c>
      <c r="Y1646" s="39">
        <v>45499</v>
      </c>
      <c r="Z1646" s="39">
        <v>45852</v>
      </c>
      <c r="AA1646" t="s">
        <v>119</v>
      </c>
      <c r="AB1646" t="s">
        <v>358</v>
      </c>
      <c r="AC1646" s="1">
        <f>LEN(טבלה2[[#This Row],[מספר רכב]])</f>
        <v>7</v>
      </c>
      <c r="AD1646" s="1" t="str">
        <f>RIGHT(טבלה2[[#This Row],[מספר רכב]],טבלה2[[#This Row],[ספרות בצדדים]])</f>
        <v>34</v>
      </c>
      <c r="AE1646" s="1" t="str">
        <f>MID(טבלה2[[#This Row],[מספר רכב]],טבלה2[[#This Row],[ספרות בצדדים]]+1,טבלה2[[#This Row],[ספרות באמצע]])</f>
        <v>159</v>
      </c>
      <c r="AF1646" s="1" t="str">
        <f>MID(טבלה2[[#This Row],[מספר רכב]],1,טבלה2[[#This Row],[ספרות בצדדים]])</f>
        <v>33</v>
      </c>
      <c r="AG1646" s="1" t="str">
        <f>CONCATENATE(טבלה2[[#This Row],[חלק שמאלי]],"-",טבלה2[[#This Row],[אמצע]],"-",טבלה2[[#This Row],[חלק ימני]])</f>
        <v>33-159-34</v>
      </c>
      <c r="AH1646">
        <f>IF(טבלה2[[#This Row],[מספר ספרות]]=7,3,2)</f>
        <v>3</v>
      </c>
      <c r="AI1646">
        <f>IF(טבלה2[[#This Row],[מספר ספרות]]=7,2,3)</f>
        <v>2</v>
      </c>
    </row>
    <row r="1647" spans="17:35" x14ac:dyDescent="0.25">
      <c r="Q1647">
        <v>70040701</v>
      </c>
      <c r="R1647">
        <v>885</v>
      </c>
      <c r="S1647" t="s">
        <v>239</v>
      </c>
      <c r="T1647" t="s">
        <v>567</v>
      </c>
      <c r="U1647" t="s">
        <v>151</v>
      </c>
      <c r="V1647">
        <v>14</v>
      </c>
      <c r="W1647">
        <v>2019</v>
      </c>
      <c r="X1647" s="1">
        <f>2025-טבלה2[[#This Row],[שנת יצור]]</f>
        <v>6</v>
      </c>
      <c r="Y1647" s="39">
        <v>45499</v>
      </c>
      <c r="Z1647" s="39">
        <v>45882</v>
      </c>
      <c r="AA1647" t="s">
        <v>156</v>
      </c>
      <c r="AB1647" t="s">
        <v>368</v>
      </c>
      <c r="AC1647" s="1">
        <f>LEN(טבלה2[[#This Row],[מספר רכב]])</f>
        <v>8</v>
      </c>
      <c r="AD1647" s="1" t="str">
        <f>RIGHT(טבלה2[[#This Row],[מספר רכב]],טבלה2[[#This Row],[ספרות בצדדים]])</f>
        <v>701</v>
      </c>
      <c r="AE1647" s="1" t="str">
        <f>MID(טבלה2[[#This Row],[מספר רכב]],טבלה2[[#This Row],[ספרות בצדדים]]+1,טבלה2[[#This Row],[ספרות באמצע]])</f>
        <v>40</v>
      </c>
      <c r="AF1647" s="1" t="str">
        <f>MID(טבלה2[[#This Row],[מספר רכב]],1,טבלה2[[#This Row],[ספרות בצדדים]])</f>
        <v>700</v>
      </c>
      <c r="AG1647" s="1" t="str">
        <f>CONCATENATE(טבלה2[[#This Row],[חלק שמאלי]],"-",טבלה2[[#This Row],[אמצע]],"-",טבלה2[[#This Row],[חלק ימני]])</f>
        <v>700-40-701</v>
      </c>
      <c r="AH1647">
        <f>IF(טבלה2[[#This Row],[מספר ספרות]]=7,3,2)</f>
        <v>2</v>
      </c>
      <c r="AI1647">
        <f>IF(טבלה2[[#This Row],[מספר ספרות]]=7,2,3)</f>
        <v>3</v>
      </c>
    </row>
    <row r="1648" spans="17:35" x14ac:dyDescent="0.25">
      <c r="Q1648">
        <v>8688913</v>
      </c>
      <c r="R1648">
        <v>845</v>
      </c>
      <c r="S1648" t="s">
        <v>226</v>
      </c>
      <c r="T1648" t="s">
        <v>357</v>
      </c>
      <c r="U1648" t="s">
        <v>198</v>
      </c>
      <c r="V1648">
        <v>15</v>
      </c>
      <c r="W1648">
        <v>2012</v>
      </c>
      <c r="X1648" s="1">
        <f>2025-טבלה2[[#This Row],[שנת יצור]]</f>
        <v>13</v>
      </c>
      <c r="Y1648" s="39">
        <v>45499</v>
      </c>
      <c r="Z1648" s="39">
        <v>45868</v>
      </c>
      <c r="AA1648" t="s">
        <v>116</v>
      </c>
      <c r="AB1648" t="s">
        <v>358</v>
      </c>
      <c r="AC1648" s="1">
        <f>LEN(טבלה2[[#This Row],[מספר רכב]])</f>
        <v>7</v>
      </c>
      <c r="AD1648" s="1" t="str">
        <f>RIGHT(טבלה2[[#This Row],[מספר רכב]],טבלה2[[#This Row],[ספרות בצדדים]])</f>
        <v>13</v>
      </c>
      <c r="AE1648" s="1" t="str">
        <f>MID(טבלה2[[#This Row],[מספר רכב]],טבלה2[[#This Row],[ספרות בצדדים]]+1,טבלה2[[#This Row],[ספרות באמצע]])</f>
        <v>889</v>
      </c>
      <c r="AF1648" s="1" t="str">
        <f>MID(טבלה2[[#This Row],[מספר רכב]],1,טבלה2[[#This Row],[ספרות בצדדים]])</f>
        <v>86</v>
      </c>
      <c r="AG1648" s="1" t="str">
        <f>CONCATENATE(טבלה2[[#This Row],[חלק שמאלי]],"-",טבלה2[[#This Row],[אמצע]],"-",טבלה2[[#This Row],[חלק ימני]])</f>
        <v>86-889-13</v>
      </c>
      <c r="AH1648">
        <f>IF(טבלה2[[#This Row],[מספר ספרות]]=7,3,2)</f>
        <v>3</v>
      </c>
      <c r="AI1648">
        <f>IF(טבלה2[[#This Row],[מספר ספרות]]=7,2,3)</f>
        <v>2</v>
      </c>
    </row>
    <row r="1649" spans="17:35" x14ac:dyDescent="0.25">
      <c r="Q1649">
        <v>34212603</v>
      </c>
      <c r="R1649">
        <v>481</v>
      </c>
      <c r="S1649" t="s">
        <v>165</v>
      </c>
      <c r="T1649" t="s">
        <v>924</v>
      </c>
      <c r="U1649" t="s">
        <v>360</v>
      </c>
      <c r="V1649">
        <v>4</v>
      </c>
      <c r="W1649">
        <v>2023</v>
      </c>
      <c r="X1649" s="1">
        <f>2025-טבלה2[[#This Row],[שנת יצור]]</f>
        <v>2</v>
      </c>
      <c r="Y1649" s="39">
        <v>45061</v>
      </c>
      <c r="Z1649" s="39">
        <v>46156</v>
      </c>
      <c r="AA1649" t="s">
        <v>119</v>
      </c>
      <c r="AB1649" t="s">
        <v>905</v>
      </c>
      <c r="AC1649" s="1">
        <f>LEN(טבלה2[[#This Row],[מספר רכב]])</f>
        <v>8</v>
      </c>
      <c r="AD1649" s="1" t="str">
        <f>RIGHT(טבלה2[[#This Row],[מספר רכב]],טבלה2[[#This Row],[ספרות בצדדים]])</f>
        <v>603</v>
      </c>
      <c r="AE1649" s="1" t="str">
        <f>MID(טבלה2[[#This Row],[מספר רכב]],טבלה2[[#This Row],[ספרות בצדדים]]+1,טבלה2[[#This Row],[ספרות באמצע]])</f>
        <v>12</v>
      </c>
      <c r="AF1649" s="1" t="str">
        <f>MID(טבלה2[[#This Row],[מספר רכב]],1,טבלה2[[#This Row],[ספרות בצדדים]])</f>
        <v>342</v>
      </c>
      <c r="AG1649" s="1" t="str">
        <f>CONCATENATE(טבלה2[[#This Row],[חלק שמאלי]],"-",טבלה2[[#This Row],[אמצע]],"-",טבלה2[[#This Row],[חלק ימני]])</f>
        <v>342-12-603</v>
      </c>
      <c r="AH1649">
        <f>IF(טבלה2[[#This Row],[מספר ספרות]]=7,3,2)</f>
        <v>2</v>
      </c>
      <c r="AI1649">
        <f>IF(טבלה2[[#This Row],[מספר ספרות]]=7,2,3)</f>
        <v>3</v>
      </c>
    </row>
    <row r="1650" spans="17:35" x14ac:dyDescent="0.25">
      <c r="Q1650">
        <v>8152128</v>
      </c>
      <c r="R1650">
        <v>869</v>
      </c>
      <c r="S1650" t="s">
        <v>269</v>
      </c>
      <c r="T1650" t="s">
        <v>961</v>
      </c>
      <c r="U1650" t="s">
        <v>136</v>
      </c>
      <c r="W1650">
        <v>2001</v>
      </c>
      <c r="X1650" s="1">
        <f>2025-טבלה2[[#This Row],[שנת יצור]]</f>
        <v>24</v>
      </c>
      <c r="Y1650" s="39">
        <v>45585</v>
      </c>
      <c r="Z1650" s="39">
        <v>45707</v>
      </c>
      <c r="AA1650" t="s">
        <v>116</v>
      </c>
      <c r="AB1650" t="s">
        <v>962</v>
      </c>
      <c r="AC1650" s="1">
        <f>LEN(טבלה2[[#This Row],[מספר רכב]])</f>
        <v>7</v>
      </c>
      <c r="AD1650" s="1" t="str">
        <f>RIGHT(טבלה2[[#This Row],[מספר רכב]],טבלה2[[#This Row],[ספרות בצדדים]])</f>
        <v>28</v>
      </c>
      <c r="AE1650" s="1" t="str">
        <f>MID(טבלה2[[#This Row],[מספר רכב]],טבלה2[[#This Row],[ספרות בצדדים]]+1,טבלה2[[#This Row],[ספרות באמצע]])</f>
        <v>521</v>
      </c>
      <c r="AF1650" s="1" t="str">
        <f>MID(טבלה2[[#This Row],[מספר רכב]],1,טבלה2[[#This Row],[ספרות בצדדים]])</f>
        <v>81</v>
      </c>
      <c r="AG1650" s="1" t="str">
        <f>CONCATENATE(טבלה2[[#This Row],[חלק שמאלי]],"-",טבלה2[[#This Row],[אמצע]],"-",טבלה2[[#This Row],[חלק ימני]])</f>
        <v>81-521-28</v>
      </c>
      <c r="AH1650">
        <f>IF(טבלה2[[#This Row],[מספר ספרות]]=7,3,2)</f>
        <v>3</v>
      </c>
      <c r="AI1650">
        <f>IF(טבלה2[[#This Row],[מספר ספרות]]=7,2,3)</f>
        <v>2</v>
      </c>
    </row>
    <row r="1651" spans="17:35" x14ac:dyDescent="0.25">
      <c r="Q1651">
        <v>6025060</v>
      </c>
      <c r="R1651">
        <v>588</v>
      </c>
      <c r="S1651" t="s">
        <v>111</v>
      </c>
      <c r="T1651" t="s">
        <v>112</v>
      </c>
      <c r="U1651" t="s">
        <v>113</v>
      </c>
      <c r="W1651">
        <v>2006</v>
      </c>
      <c r="X1651" s="1">
        <f>2025-טבלה2[[#This Row],[שנת יצור]]</f>
        <v>19</v>
      </c>
      <c r="Y1651" s="39">
        <v>45435</v>
      </c>
      <c r="Z1651" s="39">
        <v>45699</v>
      </c>
      <c r="AA1651" t="s">
        <v>120</v>
      </c>
      <c r="AB1651" t="s">
        <v>115</v>
      </c>
      <c r="AC1651" s="1">
        <f>LEN(טבלה2[[#This Row],[מספר רכב]])</f>
        <v>7</v>
      </c>
      <c r="AD1651" s="1" t="str">
        <f>RIGHT(טבלה2[[#This Row],[מספר רכב]],טבלה2[[#This Row],[ספרות בצדדים]])</f>
        <v>60</v>
      </c>
      <c r="AE1651" s="1" t="str">
        <f>MID(טבלה2[[#This Row],[מספר רכב]],טבלה2[[#This Row],[ספרות בצדדים]]+1,טבלה2[[#This Row],[ספרות באמצע]])</f>
        <v>250</v>
      </c>
      <c r="AF1651" s="1" t="str">
        <f>MID(טבלה2[[#This Row],[מספר רכב]],1,טבלה2[[#This Row],[ספרות בצדדים]])</f>
        <v>60</v>
      </c>
      <c r="AG1651" s="1" t="str">
        <f>CONCATENATE(טבלה2[[#This Row],[חלק שמאלי]],"-",טבלה2[[#This Row],[אמצע]],"-",טבלה2[[#This Row],[חלק ימני]])</f>
        <v>60-250-60</v>
      </c>
      <c r="AH1651">
        <f>IF(טבלה2[[#This Row],[מספר ספרות]]=7,3,2)</f>
        <v>3</v>
      </c>
      <c r="AI1651">
        <f>IF(טבלה2[[#This Row],[מספר ספרות]]=7,2,3)</f>
        <v>2</v>
      </c>
    </row>
    <row r="1652" spans="17:35" x14ac:dyDescent="0.25">
      <c r="Q1652">
        <v>9773563</v>
      </c>
      <c r="R1652">
        <v>683</v>
      </c>
      <c r="S1652" t="s">
        <v>192</v>
      </c>
      <c r="T1652" t="s">
        <v>193</v>
      </c>
      <c r="U1652" t="s">
        <v>194</v>
      </c>
      <c r="W1652">
        <v>2008</v>
      </c>
      <c r="X1652" s="1">
        <f>2025-טבלה2[[#This Row],[שנת יצור]]</f>
        <v>17</v>
      </c>
      <c r="Y1652" s="39">
        <v>45746</v>
      </c>
      <c r="Z1652" s="39">
        <v>46000</v>
      </c>
      <c r="AA1652" t="s">
        <v>199</v>
      </c>
      <c r="AB1652" t="s">
        <v>195</v>
      </c>
      <c r="AC1652" s="1">
        <f>LEN(טבלה2[[#This Row],[מספר רכב]])</f>
        <v>7</v>
      </c>
      <c r="AD1652" s="1" t="str">
        <f>RIGHT(טבלה2[[#This Row],[מספר רכב]],טבלה2[[#This Row],[ספרות בצדדים]])</f>
        <v>63</v>
      </c>
      <c r="AE1652" s="1" t="str">
        <f>MID(טבלה2[[#This Row],[מספר רכב]],טבלה2[[#This Row],[ספרות בצדדים]]+1,טבלה2[[#This Row],[ספרות באמצע]])</f>
        <v>735</v>
      </c>
      <c r="AF1652" s="1" t="str">
        <f>MID(טבלה2[[#This Row],[מספר רכב]],1,טבלה2[[#This Row],[ספרות בצדדים]])</f>
        <v>97</v>
      </c>
      <c r="AG1652" s="1" t="str">
        <f>CONCATENATE(טבלה2[[#This Row],[חלק שמאלי]],"-",טבלה2[[#This Row],[אמצע]],"-",טבלה2[[#This Row],[חלק ימני]])</f>
        <v>97-735-63</v>
      </c>
      <c r="AH1652">
        <f>IF(טבלה2[[#This Row],[מספר ספרות]]=7,3,2)</f>
        <v>3</v>
      </c>
      <c r="AI1652">
        <f>IF(טבלה2[[#This Row],[מספר ספרות]]=7,2,3)</f>
        <v>2</v>
      </c>
    </row>
    <row r="1653" spans="17:35" x14ac:dyDescent="0.25">
      <c r="Q1653">
        <v>4566755</v>
      </c>
      <c r="R1653">
        <v>588</v>
      </c>
      <c r="S1653" t="s">
        <v>111</v>
      </c>
      <c r="T1653" t="s">
        <v>963</v>
      </c>
      <c r="U1653" t="s">
        <v>121</v>
      </c>
      <c r="V1653">
        <v>14</v>
      </c>
      <c r="W1653">
        <v>2017</v>
      </c>
      <c r="X1653" s="1">
        <f>2025-טבלה2[[#This Row],[שנת יצור]]</f>
        <v>8</v>
      </c>
      <c r="Y1653" s="39">
        <v>45479</v>
      </c>
      <c r="Z1653" s="39">
        <v>45843</v>
      </c>
      <c r="AA1653" t="s">
        <v>116</v>
      </c>
      <c r="AB1653" t="s">
        <v>117</v>
      </c>
      <c r="AC1653" s="1">
        <f>LEN(טבלה2[[#This Row],[מספר רכב]])</f>
        <v>7</v>
      </c>
      <c r="AD1653" s="1" t="str">
        <f>RIGHT(טבלה2[[#This Row],[מספר רכב]],טבלה2[[#This Row],[ספרות בצדדים]])</f>
        <v>55</v>
      </c>
      <c r="AE1653" s="1" t="str">
        <f>MID(טבלה2[[#This Row],[מספר רכב]],טבלה2[[#This Row],[ספרות בצדדים]]+1,טבלה2[[#This Row],[ספרות באמצע]])</f>
        <v>667</v>
      </c>
      <c r="AF1653" s="1" t="str">
        <f>MID(טבלה2[[#This Row],[מספר רכב]],1,טבלה2[[#This Row],[ספרות בצדדים]])</f>
        <v>45</v>
      </c>
      <c r="AG1653" s="1" t="str">
        <f>CONCATENATE(טבלה2[[#This Row],[חלק שמאלי]],"-",טבלה2[[#This Row],[אמצע]],"-",טבלה2[[#This Row],[חלק ימני]])</f>
        <v>45-667-55</v>
      </c>
      <c r="AH1653">
        <f>IF(טבלה2[[#This Row],[מספר ספרות]]=7,3,2)</f>
        <v>3</v>
      </c>
      <c r="AI1653">
        <f>IF(טבלה2[[#This Row],[מספר ספרות]]=7,2,3)</f>
        <v>2</v>
      </c>
    </row>
    <row r="1654" spans="17:35" x14ac:dyDescent="0.25">
      <c r="Q1654">
        <v>5461659</v>
      </c>
      <c r="R1654">
        <v>590</v>
      </c>
      <c r="S1654" t="s">
        <v>235</v>
      </c>
      <c r="T1654" t="s">
        <v>236</v>
      </c>
      <c r="U1654" t="s">
        <v>237</v>
      </c>
      <c r="W1654">
        <v>2005</v>
      </c>
      <c r="X1654" s="1">
        <f>2025-טבלה2[[#This Row],[שנת יצור]]</f>
        <v>20</v>
      </c>
      <c r="Y1654" s="39">
        <v>45538</v>
      </c>
      <c r="Z1654" s="39">
        <v>45701</v>
      </c>
      <c r="AA1654" t="s">
        <v>116</v>
      </c>
      <c r="AB1654" t="s">
        <v>238</v>
      </c>
      <c r="AC1654" s="1">
        <f>LEN(טבלה2[[#This Row],[מספר רכב]])</f>
        <v>7</v>
      </c>
      <c r="AD1654" s="1" t="str">
        <f>RIGHT(טבלה2[[#This Row],[מספר רכב]],טבלה2[[#This Row],[ספרות בצדדים]])</f>
        <v>59</v>
      </c>
      <c r="AE1654" s="1" t="str">
        <f>MID(טבלה2[[#This Row],[מספר רכב]],טבלה2[[#This Row],[ספרות בצדדים]]+1,טבלה2[[#This Row],[ספרות באמצע]])</f>
        <v>616</v>
      </c>
      <c r="AF1654" s="1" t="str">
        <f>MID(טבלה2[[#This Row],[מספר רכב]],1,טבלה2[[#This Row],[ספרות בצדדים]])</f>
        <v>54</v>
      </c>
      <c r="AG1654" s="1" t="str">
        <f>CONCATENATE(טבלה2[[#This Row],[חלק שמאלי]],"-",טבלה2[[#This Row],[אמצע]],"-",טבלה2[[#This Row],[חלק ימני]])</f>
        <v>54-616-59</v>
      </c>
      <c r="AH1654">
        <f>IF(טבלה2[[#This Row],[מספר ספרות]]=7,3,2)</f>
        <v>3</v>
      </c>
      <c r="AI1654">
        <f>IF(טבלה2[[#This Row],[מספר ספרות]]=7,2,3)</f>
        <v>2</v>
      </c>
    </row>
    <row r="1655" spans="17:35" x14ac:dyDescent="0.25">
      <c r="Q1655">
        <v>7479568</v>
      </c>
      <c r="R1655">
        <v>588</v>
      </c>
      <c r="S1655" t="s">
        <v>111</v>
      </c>
      <c r="T1655" t="s">
        <v>129</v>
      </c>
      <c r="U1655" t="s">
        <v>177</v>
      </c>
      <c r="V1655">
        <v>15</v>
      </c>
      <c r="W1655">
        <v>2010</v>
      </c>
      <c r="X1655" s="1">
        <f>2025-טבלה2[[#This Row],[שנת יצור]]</f>
        <v>15</v>
      </c>
      <c r="Y1655" s="39">
        <v>45590</v>
      </c>
      <c r="Z1655" s="39">
        <v>45715</v>
      </c>
      <c r="AA1655" t="s">
        <v>156</v>
      </c>
      <c r="AB1655" t="s">
        <v>131</v>
      </c>
      <c r="AC1655" s="1">
        <f>LEN(טבלה2[[#This Row],[מספר רכב]])</f>
        <v>7</v>
      </c>
      <c r="AD1655" s="1" t="str">
        <f>RIGHT(טבלה2[[#This Row],[מספר רכב]],טבלה2[[#This Row],[ספרות בצדדים]])</f>
        <v>68</v>
      </c>
      <c r="AE1655" s="1" t="str">
        <f>MID(טבלה2[[#This Row],[מספר רכב]],טבלה2[[#This Row],[ספרות בצדדים]]+1,טבלה2[[#This Row],[ספרות באמצע]])</f>
        <v>795</v>
      </c>
      <c r="AF1655" s="1" t="str">
        <f>MID(טבלה2[[#This Row],[מספר רכב]],1,טבלה2[[#This Row],[ספרות בצדדים]])</f>
        <v>74</v>
      </c>
      <c r="AG1655" s="1" t="str">
        <f>CONCATENATE(טבלה2[[#This Row],[חלק שמאלי]],"-",טבלה2[[#This Row],[אמצע]],"-",טבלה2[[#This Row],[חלק ימני]])</f>
        <v>74-795-68</v>
      </c>
      <c r="AH1655">
        <f>IF(טבלה2[[#This Row],[מספר ספרות]]=7,3,2)</f>
        <v>3</v>
      </c>
      <c r="AI1655">
        <f>IF(טבלה2[[#This Row],[מספר ספרות]]=7,2,3)</f>
        <v>2</v>
      </c>
    </row>
    <row r="1656" spans="17:35" x14ac:dyDescent="0.25">
      <c r="Q1656">
        <v>8168171</v>
      </c>
      <c r="R1656">
        <v>413</v>
      </c>
      <c r="S1656" t="s">
        <v>123</v>
      </c>
      <c r="T1656" t="s">
        <v>157</v>
      </c>
      <c r="U1656" t="s">
        <v>158</v>
      </c>
      <c r="V1656">
        <v>15</v>
      </c>
      <c r="W1656">
        <v>2010</v>
      </c>
      <c r="X1656" s="1">
        <f>2025-טבלה2[[#This Row],[שנת יצור]]</f>
        <v>15</v>
      </c>
      <c r="Y1656" s="39">
        <v>45539</v>
      </c>
      <c r="Z1656" s="39">
        <v>45841</v>
      </c>
      <c r="AA1656" t="s">
        <v>119</v>
      </c>
      <c r="AB1656" t="s">
        <v>127</v>
      </c>
      <c r="AC1656" s="1">
        <f>LEN(טבלה2[[#This Row],[מספר רכב]])</f>
        <v>7</v>
      </c>
      <c r="AD1656" s="1" t="str">
        <f>RIGHT(טבלה2[[#This Row],[מספר רכב]],טבלה2[[#This Row],[ספרות בצדדים]])</f>
        <v>71</v>
      </c>
      <c r="AE1656" s="1" t="str">
        <f>MID(טבלה2[[#This Row],[מספר רכב]],טבלה2[[#This Row],[ספרות בצדדים]]+1,טבלה2[[#This Row],[ספרות באמצע]])</f>
        <v>681</v>
      </c>
      <c r="AF1656" s="1" t="str">
        <f>MID(טבלה2[[#This Row],[מספר רכב]],1,טבלה2[[#This Row],[ספרות בצדדים]])</f>
        <v>81</v>
      </c>
      <c r="AG1656" s="1" t="str">
        <f>CONCATENATE(טבלה2[[#This Row],[חלק שמאלי]],"-",טבלה2[[#This Row],[אמצע]],"-",טבלה2[[#This Row],[חלק ימני]])</f>
        <v>81-681-71</v>
      </c>
      <c r="AH1656">
        <f>IF(טבלה2[[#This Row],[מספר ספרות]]=7,3,2)</f>
        <v>3</v>
      </c>
      <c r="AI1656">
        <f>IF(טבלה2[[#This Row],[מספר ספרות]]=7,2,3)</f>
        <v>2</v>
      </c>
    </row>
    <row r="1657" spans="17:35" x14ac:dyDescent="0.25">
      <c r="Q1657">
        <v>1708773</v>
      </c>
      <c r="R1657">
        <v>590</v>
      </c>
      <c r="S1657" t="s">
        <v>235</v>
      </c>
      <c r="T1657" t="s">
        <v>959</v>
      </c>
      <c r="U1657" t="s">
        <v>584</v>
      </c>
      <c r="V1657">
        <v>15</v>
      </c>
      <c r="W1657">
        <v>2010</v>
      </c>
      <c r="X1657" s="1">
        <f>2025-טבלה2[[#This Row],[שנת יצור]]</f>
        <v>15</v>
      </c>
      <c r="Y1657" s="39">
        <v>45336</v>
      </c>
      <c r="Z1657" s="39">
        <v>45534</v>
      </c>
      <c r="AA1657" t="s">
        <v>120</v>
      </c>
      <c r="AB1657" t="s">
        <v>238</v>
      </c>
      <c r="AC1657" s="1">
        <f>LEN(טבלה2[[#This Row],[מספר רכב]])</f>
        <v>7</v>
      </c>
      <c r="AD1657" s="1" t="str">
        <f>RIGHT(טבלה2[[#This Row],[מספר רכב]],טבלה2[[#This Row],[ספרות בצדדים]])</f>
        <v>73</v>
      </c>
      <c r="AE1657" s="1" t="str">
        <f>MID(טבלה2[[#This Row],[מספר רכב]],טבלה2[[#This Row],[ספרות בצדדים]]+1,טבלה2[[#This Row],[ספרות באמצע]])</f>
        <v>087</v>
      </c>
      <c r="AF1657" s="1" t="str">
        <f>MID(טבלה2[[#This Row],[מספר רכב]],1,טבלה2[[#This Row],[ספרות בצדדים]])</f>
        <v>17</v>
      </c>
      <c r="AG1657" s="1" t="str">
        <f>CONCATENATE(טבלה2[[#This Row],[חלק שמאלי]],"-",טבלה2[[#This Row],[אמצע]],"-",טבלה2[[#This Row],[חלק ימני]])</f>
        <v>17-087-73</v>
      </c>
      <c r="AH1657">
        <f>IF(טבלה2[[#This Row],[מספר ספרות]]=7,3,2)</f>
        <v>3</v>
      </c>
      <c r="AI1657">
        <f>IF(טבלה2[[#This Row],[מספר ספרות]]=7,2,3)</f>
        <v>2</v>
      </c>
    </row>
    <row r="1658" spans="17:35" x14ac:dyDescent="0.25">
      <c r="Q1658">
        <v>3062578</v>
      </c>
      <c r="R1658">
        <v>155</v>
      </c>
      <c r="S1658" t="s">
        <v>149</v>
      </c>
      <c r="T1658" t="s">
        <v>345</v>
      </c>
      <c r="U1658" t="s">
        <v>121</v>
      </c>
      <c r="V1658">
        <v>15</v>
      </c>
      <c r="W1658">
        <v>2011</v>
      </c>
      <c r="X1658" s="1">
        <f>2025-טבלה2[[#This Row],[שנת יצור]]</f>
        <v>14</v>
      </c>
      <c r="Y1658" s="39">
        <v>45538</v>
      </c>
      <c r="Z1658" s="39">
        <v>45871</v>
      </c>
      <c r="AA1658" t="s">
        <v>190</v>
      </c>
      <c r="AB1658" t="s">
        <v>152</v>
      </c>
      <c r="AC1658" s="1">
        <f>LEN(טבלה2[[#This Row],[מספר רכב]])</f>
        <v>7</v>
      </c>
      <c r="AD1658" s="1" t="str">
        <f>RIGHT(טבלה2[[#This Row],[מספר רכב]],טבלה2[[#This Row],[ספרות בצדדים]])</f>
        <v>78</v>
      </c>
      <c r="AE1658" s="1" t="str">
        <f>MID(טבלה2[[#This Row],[מספר רכב]],טבלה2[[#This Row],[ספרות בצדדים]]+1,טבלה2[[#This Row],[ספרות באמצע]])</f>
        <v>625</v>
      </c>
      <c r="AF1658" s="1" t="str">
        <f>MID(טבלה2[[#This Row],[מספר רכב]],1,טבלה2[[#This Row],[ספרות בצדדים]])</f>
        <v>30</v>
      </c>
      <c r="AG1658" s="1" t="str">
        <f>CONCATENATE(טבלה2[[#This Row],[חלק שמאלי]],"-",טבלה2[[#This Row],[אמצע]],"-",טבלה2[[#This Row],[חלק ימני]])</f>
        <v>30-625-78</v>
      </c>
      <c r="AH1658">
        <f>IF(טבלה2[[#This Row],[מספר ספרות]]=7,3,2)</f>
        <v>3</v>
      </c>
      <c r="AI1658">
        <f>IF(טבלה2[[#This Row],[מספר ספרות]]=7,2,3)</f>
        <v>2</v>
      </c>
    </row>
    <row r="1659" spans="17:35" x14ac:dyDescent="0.25">
      <c r="Q1659">
        <v>7909914</v>
      </c>
      <c r="R1659">
        <v>413</v>
      </c>
      <c r="S1659" t="s">
        <v>123</v>
      </c>
      <c r="T1659" t="s">
        <v>124</v>
      </c>
      <c r="U1659" t="s">
        <v>125</v>
      </c>
      <c r="W1659">
        <v>2006</v>
      </c>
      <c r="X1659" s="1">
        <f>2025-טבלה2[[#This Row],[שנת יצור]]</f>
        <v>19</v>
      </c>
      <c r="Y1659" s="39">
        <v>45259</v>
      </c>
      <c r="Z1659" s="39">
        <v>45630</v>
      </c>
      <c r="AA1659" t="s">
        <v>126</v>
      </c>
      <c r="AB1659" t="s">
        <v>127</v>
      </c>
      <c r="AC1659" s="1">
        <f>LEN(טבלה2[[#This Row],[מספר רכב]])</f>
        <v>7</v>
      </c>
      <c r="AD1659" s="1" t="str">
        <f>RIGHT(טבלה2[[#This Row],[מספר רכב]],טבלה2[[#This Row],[ספרות בצדדים]])</f>
        <v>14</v>
      </c>
      <c r="AE1659" s="1" t="str">
        <f>MID(טבלה2[[#This Row],[מספר רכב]],טבלה2[[#This Row],[ספרות בצדדים]]+1,טבלה2[[#This Row],[ספרות באמצע]])</f>
        <v>099</v>
      </c>
      <c r="AF1659" s="1" t="str">
        <f>MID(טבלה2[[#This Row],[מספר רכב]],1,טבלה2[[#This Row],[ספרות בצדדים]])</f>
        <v>79</v>
      </c>
      <c r="AG1659" s="1" t="str">
        <f>CONCATENATE(טבלה2[[#This Row],[חלק שמאלי]],"-",טבלה2[[#This Row],[אמצע]],"-",טבלה2[[#This Row],[חלק ימני]])</f>
        <v>79-099-14</v>
      </c>
      <c r="AH1659">
        <f>IF(טבלה2[[#This Row],[מספר ספרות]]=7,3,2)</f>
        <v>3</v>
      </c>
      <c r="AI1659">
        <f>IF(טבלה2[[#This Row],[מספר ספרות]]=7,2,3)</f>
        <v>2</v>
      </c>
    </row>
    <row r="1660" spans="17:35" x14ac:dyDescent="0.25">
      <c r="Q1660">
        <v>7295061</v>
      </c>
      <c r="R1660">
        <v>481</v>
      </c>
      <c r="S1660" t="s">
        <v>165</v>
      </c>
      <c r="T1660" t="s">
        <v>565</v>
      </c>
      <c r="U1660" t="s">
        <v>228</v>
      </c>
      <c r="W1660">
        <v>2007</v>
      </c>
      <c r="X1660" s="1">
        <f>2025-טבלה2[[#This Row],[שנת יצור]]</f>
        <v>18</v>
      </c>
      <c r="Y1660" s="39">
        <v>45509</v>
      </c>
      <c r="Z1660" s="39">
        <v>45878</v>
      </c>
      <c r="AA1660" t="s">
        <v>248</v>
      </c>
      <c r="AB1660" t="s">
        <v>373</v>
      </c>
      <c r="AC1660" s="1">
        <f>LEN(טבלה2[[#This Row],[מספר רכב]])</f>
        <v>7</v>
      </c>
      <c r="AD1660" s="1" t="str">
        <f>RIGHT(טבלה2[[#This Row],[מספר רכב]],טבלה2[[#This Row],[ספרות בצדדים]])</f>
        <v>61</v>
      </c>
      <c r="AE1660" s="1" t="str">
        <f>MID(טבלה2[[#This Row],[מספר רכב]],טבלה2[[#This Row],[ספרות בצדדים]]+1,טבלה2[[#This Row],[ספרות באמצע]])</f>
        <v>950</v>
      </c>
      <c r="AF1660" s="1" t="str">
        <f>MID(טבלה2[[#This Row],[מספר רכב]],1,טבלה2[[#This Row],[ספרות בצדדים]])</f>
        <v>72</v>
      </c>
      <c r="AG1660" s="1" t="str">
        <f>CONCATENATE(טבלה2[[#This Row],[חלק שמאלי]],"-",טבלה2[[#This Row],[אמצע]],"-",טבלה2[[#This Row],[חלק ימני]])</f>
        <v>72-950-61</v>
      </c>
      <c r="AH1660">
        <f>IF(טבלה2[[#This Row],[מספר ספרות]]=7,3,2)</f>
        <v>3</v>
      </c>
      <c r="AI1660">
        <f>IF(טבלה2[[#This Row],[מספר ספרות]]=7,2,3)</f>
        <v>2</v>
      </c>
    </row>
    <row r="1661" spans="17:35" x14ac:dyDescent="0.25">
      <c r="Q1661">
        <v>8577264</v>
      </c>
      <c r="R1661">
        <v>413</v>
      </c>
      <c r="S1661" t="s">
        <v>123</v>
      </c>
      <c r="T1661" t="s">
        <v>159</v>
      </c>
      <c r="U1661" t="s">
        <v>158</v>
      </c>
      <c r="V1661">
        <v>15</v>
      </c>
      <c r="W1661">
        <v>2008</v>
      </c>
      <c r="X1661" s="1">
        <f>2025-טבלה2[[#This Row],[שנת יצור]]</f>
        <v>17</v>
      </c>
      <c r="Y1661" s="39">
        <v>45742</v>
      </c>
      <c r="Z1661" s="39">
        <v>45989</v>
      </c>
      <c r="AA1661" t="s">
        <v>126</v>
      </c>
      <c r="AB1661" t="s">
        <v>127</v>
      </c>
      <c r="AC1661" s="1">
        <f>LEN(טבלה2[[#This Row],[מספר רכב]])</f>
        <v>7</v>
      </c>
      <c r="AD1661" s="1" t="str">
        <f>RIGHT(טבלה2[[#This Row],[מספר רכב]],טבלה2[[#This Row],[ספרות בצדדים]])</f>
        <v>64</v>
      </c>
      <c r="AE1661" s="1" t="str">
        <f>MID(טבלה2[[#This Row],[מספר רכב]],טבלה2[[#This Row],[ספרות בצדדים]]+1,טבלה2[[#This Row],[ספרות באמצע]])</f>
        <v>772</v>
      </c>
      <c r="AF1661" s="1" t="str">
        <f>MID(טבלה2[[#This Row],[מספר רכב]],1,טבלה2[[#This Row],[ספרות בצדדים]])</f>
        <v>85</v>
      </c>
      <c r="AG1661" s="1" t="str">
        <f>CONCATENATE(טבלה2[[#This Row],[חלק שמאלי]],"-",טבלה2[[#This Row],[אמצע]],"-",טבלה2[[#This Row],[חלק ימני]])</f>
        <v>85-772-64</v>
      </c>
      <c r="AH1661">
        <f>IF(טבלה2[[#This Row],[מספר ספרות]]=7,3,2)</f>
        <v>3</v>
      </c>
      <c r="AI1661">
        <f>IF(טבלה2[[#This Row],[מספר ספרות]]=7,2,3)</f>
        <v>2</v>
      </c>
    </row>
    <row r="1662" spans="17:35" x14ac:dyDescent="0.25">
      <c r="Q1662">
        <v>8558661</v>
      </c>
      <c r="R1662">
        <v>751</v>
      </c>
      <c r="S1662" t="s">
        <v>231</v>
      </c>
      <c r="T1662" t="s">
        <v>297</v>
      </c>
      <c r="U1662" t="s">
        <v>298</v>
      </c>
      <c r="W1662">
        <v>2007</v>
      </c>
      <c r="X1662" s="1">
        <f>2025-טבלה2[[#This Row],[שנת יצור]]</f>
        <v>18</v>
      </c>
      <c r="Y1662" s="39">
        <v>45285</v>
      </c>
      <c r="Z1662" s="39">
        <v>45649</v>
      </c>
      <c r="AA1662" t="s">
        <v>199</v>
      </c>
      <c r="AB1662" t="s">
        <v>300</v>
      </c>
      <c r="AC1662" s="1">
        <f>LEN(טבלה2[[#This Row],[מספר רכב]])</f>
        <v>7</v>
      </c>
      <c r="AD1662" s="1" t="str">
        <f>RIGHT(טבלה2[[#This Row],[מספר רכב]],טבלה2[[#This Row],[ספרות בצדדים]])</f>
        <v>61</v>
      </c>
      <c r="AE1662" s="1" t="str">
        <f>MID(טבלה2[[#This Row],[מספר רכב]],טבלה2[[#This Row],[ספרות בצדדים]]+1,טבלה2[[#This Row],[ספרות באמצע]])</f>
        <v>586</v>
      </c>
      <c r="AF1662" s="1" t="str">
        <f>MID(טבלה2[[#This Row],[מספר רכב]],1,טבלה2[[#This Row],[ספרות בצדדים]])</f>
        <v>85</v>
      </c>
      <c r="AG1662" s="1" t="str">
        <f>CONCATENATE(טבלה2[[#This Row],[חלק שמאלי]],"-",טבלה2[[#This Row],[אמצע]],"-",טבלה2[[#This Row],[חלק ימני]])</f>
        <v>85-586-61</v>
      </c>
      <c r="AH1662">
        <f>IF(טבלה2[[#This Row],[מספר ספרות]]=7,3,2)</f>
        <v>3</v>
      </c>
      <c r="AI1662">
        <f>IF(טבלה2[[#This Row],[מספר ספרות]]=7,2,3)</f>
        <v>2</v>
      </c>
    </row>
    <row r="1663" spans="17:35" x14ac:dyDescent="0.25">
      <c r="Q1663">
        <v>4079875</v>
      </c>
      <c r="R1663">
        <v>588</v>
      </c>
      <c r="S1663" t="s">
        <v>111</v>
      </c>
      <c r="T1663" t="s">
        <v>186</v>
      </c>
      <c r="U1663" t="s">
        <v>113</v>
      </c>
      <c r="V1663">
        <v>15</v>
      </c>
      <c r="W1663">
        <v>2011</v>
      </c>
      <c r="X1663" s="1">
        <f>2025-טבלה2[[#This Row],[שנת יצור]]</f>
        <v>14</v>
      </c>
      <c r="Y1663" s="39">
        <v>45622</v>
      </c>
      <c r="Z1663" s="39">
        <v>46017</v>
      </c>
      <c r="AA1663" t="s">
        <v>119</v>
      </c>
      <c r="AB1663" t="s">
        <v>117</v>
      </c>
      <c r="AC1663" s="1">
        <f>LEN(טבלה2[[#This Row],[מספר רכב]])</f>
        <v>7</v>
      </c>
      <c r="AD1663" s="1" t="str">
        <f>RIGHT(טבלה2[[#This Row],[מספר רכב]],טבלה2[[#This Row],[ספרות בצדדים]])</f>
        <v>75</v>
      </c>
      <c r="AE1663" s="1" t="str">
        <f>MID(טבלה2[[#This Row],[מספר רכב]],טבלה2[[#This Row],[ספרות בצדדים]]+1,טבלה2[[#This Row],[ספרות באמצע]])</f>
        <v>798</v>
      </c>
      <c r="AF1663" s="1" t="str">
        <f>MID(טבלה2[[#This Row],[מספר רכב]],1,טבלה2[[#This Row],[ספרות בצדדים]])</f>
        <v>40</v>
      </c>
      <c r="AG1663" s="1" t="str">
        <f>CONCATENATE(טבלה2[[#This Row],[חלק שמאלי]],"-",טבלה2[[#This Row],[אמצע]],"-",טבלה2[[#This Row],[חלק ימני]])</f>
        <v>40-798-75</v>
      </c>
      <c r="AH1663">
        <f>IF(טבלה2[[#This Row],[מספר ספרות]]=7,3,2)</f>
        <v>3</v>
      </c>
      <c r="AI1663">
        <f>IF(טבלה2[[#This Row],[מספר ספרות]]=7,2,3)</f>
        <v>2</v>
      </c>
    </row>
    <row r="1664" spans="17:35" x14ac:dyDescent="0.25">
      <c r="Q1664">
        <v>6829950</v>
      </c>
      <c r="R1664">
        <v>588</v>
      </c>
      <c r="S1664" t="s">
        <v>111</v>
      </c>
      <c r="T1664" t="s">
        <v>135</v>
      </c>
      <c r="U1664" t="s">
        <v>136</v>
      </c>
      <c r="W1664">
        <v>2003</v>
      </c>
      <c r="X1664" s="1">
        <f>2025-טבלה2[[#This Row],[שנת יצור]]</f>
        <v>22</v>
      </c>
      <c r="Y1664" s="39">
        <v>45383</v>
      </c>
      <c r="Z1664" s="39">
        <v>45551</v>
      </c>
      <c r="AA1664" t="s">
        <v>120</v>
      </c>
      <c r="AB1664" t="s">
        <v>137</v>
      </c>
      <c r="AC1664" s="1">
        <f>LEN(טבלה2[[#This Row],[מספר רכב]])</f>
        <v>7</v>
      </c>
      <c r="AD1664" s="1" t="str">
        <f>RIGHT(טבלה2[[#This Row],[מספר רכב]],טבלה2[[#This Row],[ספרות בצדדים]])</f>
        <v>50</v>
      </c>
      <c r="AE1664" s="1" t="str">
        <f>MID(טבלה2[[#This Row],[מספר רכב]],טבלה2[[#This Row],[ספרות בצדדים]]+1,טבלה2[[#This Row],[ספרות באמצע]])</f>
        <v>299</v>
      </c>
      <c r="AF1664" s="1" t="str">
        <f>MID(טבלה2[[#This Row],[מספר רכב]],1,טבלה2[[#This Row],[ספרות בצדדים]])</f>
        <v>68</v>
      </c>
      <c r="AG1664" s="1" t="str">
        <f>CONCATENATE(טבלה2[[#This Row],[חלק שמאלי]],"-",טבלה2[[#This Row],[אמצע]],"-",טבלה2[[#This Row],[חלק ימני]])</f>
        <v>68-299-50</v>
      </c>
      <c r="AH1664">
        <f>IF(טבלה2[[#This Row],[מספר ספרות]]=7,3,2)</f>
        <v>3</v>
      </c>
      <c r="AI1664">
        <f>IF(טבלה2[[#This Row],[מספר ספרות]]=7,2,3)</f>
        <v>2</v>
      </c>
    </row>
    <row r="1665" spans="17:35" x14ac:dyDescent="0.25">
      <c r="Q1665">
        <v>1766762</v>
      </c>
      <c r="R1665">
        <v>413</v>
      </c>
      <c r="S1665" t="s">
        <v>123</v>
      </c>
      <c r="T1665" t="s">
        <v>124</v>
      </c>
      <c r="U1665" t="s">
        <v>125</v>
      </c>
      <c r="W1665">
        <v>2007</v>
      </c>
      <c r="X1665" s="1">
        <f>2025-טבלה2[[#This Row],[שנת יצור]]</f>
        <v>18</v>
      </c>
      <c r="Y1665" s="39">
        <v>45495</v>
      </c>
      <c r="Z1665" s="39">
        <v>45608</v>
      </c>
      <c r="AA1665" t="s">
        <v>133</v>
      </c>
      <c r="AB1665" t="s">
        <v>127</v>
      </c>
      <c r="AC1665" s="1">
        <f>LEN(טבלה2[[#This Row],[מספר רכב]])</f>
        <v>7</v>
      </c>
      <c r="AD1665" s="1" t="str">
        <f>RIGHT(טבלה2[[#This Row],[מספר רכב]],טבלה2[[#This Row],[ספרות בצדדים]])</f>
        <v>62</v>
      </c>
      <c r="AE1665" s="1" t="str">
        <f>MID(טבלה2[[#This Row],[מספר רכב]],טבלה2[[#This Row],[ספרות בצדדים]]+1,טבלה2[[#This Row],[ספרות באמצע]])</f>
        <v>667</v>
      </c>
      <c r="AF1665" s="1" t="str">
        <f>MID(טבלה2[[#This Row],[מספר רכב]],1,טבלה2[[#This Row],[ספרות בצדדים]])</f>
        <v>17</v>
      </c>
      <c r="AG1665" s="1" t="str">
        <f>CONCATENATE(טבלה2[[#This Row],[חלק שמאלי]],"-",טבלה2[[#This Row],[אמצע]],"-",טבלה2[[#This Row],[חלק ימני]])</f>
        <v>17-667-62</v>
      </c>
      <c r="AH1665">
        <f>IF(טבלה2[[#This Row],[מספר ספרות]]=7,3,2)</f>
        <v>3</v>
      </c>
      <c r="AI1665">
        <f>IF(טבלה2[[#This Row],[מספר ספרות]]=7,2,3)</f>
        <v>2</v>
      </c>
    </row>
    <row r="1666" spans="17:35" x14ac:dyDescent="0.25">
      <c r="Q1666">
        <v>7530555</v>
      </c>
      <c r="R1666">
        <v>603</v>
      </c>
      <c r="S1666" t="s">
        <v>582</v>
      </c>
      <c r="T1666" t="s">
        <v>964</v>
      </c>
      <c r="U1666" t="s">
        <v>425</v>
      </c>
      <c r="V1666">
        <v>12</v>
      </c>
      <c r="W1666">
        <v>2017</v>
      </c>
      <c r="X1666" s="1">
        <f>2025-טבלה2[[#This Row],[שנת יצור]]</f>
        <v>8</v>
      </c>
      <c r="Y1666" s="39">
        <v>45781</v>
      </c>
      <c r="Z1666" s="39">
        <v>46170</v>
      </c>
      <c r="AA1666" t="s">
        <v>495</v>
      </c>
      <c r="AB1666" t="s">
        <v>965</v>
      </c>
      <c r="AC1666" s="1">
        <f>LEN(טבלה2[[#This Row],[מספר רכב]])</f>
        <v>7</v>
      </c>
      <c r="AD1666" s="1" t="str">
        <f>RIGHT(טבלה2[[#This Row],[מספר רכב]],טבלה2[[#This Row],[ספרות בצדדים]])</f>
        <v>55</v>
      </c>
      <c r="AE1666" s="1" t="str">
        <f>MID(טבלה2[[#This Row],[מספר רכב]],טבלה2[[#This Row],[ספרות בצדדים]]+1,טבלה2[[#This Row],[ספרות באמצע]])</f>
        <v>305</v>
      </c>
      <c r="AF1666" s="1" t="str">
        <f>MID(טבלה2[[#This Row],[מספר רכב]],1,טבלה2[[#This Row],[ספרות בצדדים]])</f>
        <v>75</v>
      </c>
      <c r="AG1666" s="1" t="str">
        <f>CONCATENATE(טבלה2[[#This Row],[חלק שמאלי]],"-",טבלה2[[#This Row],[אמצע]],"-",טבלה2[[#This Row],[חלק ימני]])</f>
        <v>75-305-55</v>
      </c>
      <c r="AH1666">
        <f>IF(טבלה2[[#This Row],[מספר ספרות]]=7,3,2)</f>
        <v>3</v>
      </c>
      <c r="AI1666">
        <f>IF(טבלה2[[#This Row],[מספר ספרות]]=7,2,3)</f>
        <v>2</v>
      </c>
    </row>
    <row r="1667" spans="17:35" x14ac:dyDescent="0.25">
      <c r="Q1667">
        <v>3769662</v>
      </c>
      <c r="R1667">
        <v>588</v>
      </c>
      <c r="S1667" t="s">
        <v>111</v>
      </c>
      <c r="T1667" t="s">
        <v>112</v>
      </c>
      <c r="U1667" t="s">
        <v>121</v>
      </c>
      <c r="W1667">
        <v>2007</v>
      </c>
      <c r="X1667" s="1">
        <f>2025-טבלה2[[#This Row],[שנת יצור]]</f>
        <v>18</v>
      </c>
      <c r="Y1667" s="39">
        <v>45271</v>
      </c>
      <c r="Z1667" s="39">
        <v>45637</v>
      </c>
      <c r="AA1667" t="s">
        <v>118</v>
      </c>
      <c r="AB1667" t="s">
        <v>115</v>
      </c>
      <c r="AC1667" s="1">
        <f>LEN(טבלה2[[#This Row],[מספר רכב]])</f>
        <v>7</v>
      </c>
      <c r="AD1667" s="1" t="str">
        <f>RIGHT(טבלה2[[#This Row],[מספר רכב]],טבלה2[[#This Row],[ספרות בצדדים]])</f>
        <v>62</v>
      </c>
      <c r="AE1667" s="1" t="str">
        <f>MID(טבלה2[[#This Row],[מספר רכב]],טבלה2[[#This Row],[ספרות בצדדים]]+1,טבלה2[[#This Row],[ספרות באמצע]])</f>
        <v>696</v>
      </c>
      <c r="AF1667" s="1" t="str">
        <f>MID(טבלה2[[#This Row],[מספר רכב]],1,טבלה2[[#This Row],[ספרות בצדדים]])</f>
        <v>37</v>
      </c>
      <c r="AG1667" s="1" t="str">
        <f>CONCATENATE(טבלה2[[#This Row],[חלק שמאלי]],"-",טבלה2[[#This Row],[אמצע]],"-",טבלה2[[#This Row],[חלק ימני]])</f>
        <v>37-696-62</v>
      </c>
      <c r="AH1667">
        <f>IF(טבלה2[[#This Row],[מספר ספרות]]=7,3,2)</f>
        <v>3</v>
      </c>
      <c r="AI1667">
        <f>IF(טבלה2[[#This Row],[מספר ספרות]]=7,2,3)</f>
        <v>2</v>
      </c>
    </row>
    <row r="1668" spans="17:35" x14ac:dyDescent="0.25">
      <c r="Q1668">
        <v>7694868</v>
      </c>
      <c r="R1668">
        <v>588</v>
      </c>
      <c r="S1668" t="s">
        <v>111</v>
      </c>
      <c r="T1668" t="s">
        <v>164</v>
      </c>
      <c r="U1668" t="s">
        <v>113</v>
      </c>
      <c r="V1668">
        <v>15</v>
      </c>
      <c r="W1668">
        <v>2010</v>
      </c>
      <c r="X1668" s="1">
        <f>2025-טבלה2[[#This Row],[שנת יצור]]</f>
        <v>15</v>
      </c>
      <c r="Y1668" s="39">
        <v>45750</v>
      </c>
      <c r="Z1668" s="39">
        <v>46105</v>
      </c>
      <c r="AA1668" t="s">
        <v>116</v>
      </c>
      <c r="AB1668" t="s">
        <v>117</v>
      </c>
      <c r="AC1668" s="1">
        <f>LEN(טבלה2[[#This Row],[מספר רכב]])</f>
        <v>7</v>
      </c>
      <c r="AD1668" s="1" t="str">
        <f>RIGHT(טבלה2[[#This Row],[מספר רכב]],טבלה2[[#This Row],[ספרות בצדדים]])</f>
        <v>68</v>
      </c>
      <c r="AE1668" s="1" t="str">
        <f>MID(טבלה2[[#This Row],[מספר רכב]],טבלה2[[#This Row],[ספרות בצדדים]]+1,טבלה2[[#This Row],[ספרות באמצע]])</f>
        <v>948</v>
      </c>
      <c r="AF1668" s="1" t="str">
        <f>MID(טבלה2[[#This Row],[מספר רכב]],1,טבלה2[[#This Row],[ספרות בצדדים]])</f>
        <v>76</v>
      </c>
      <c r="AG1668" s="1" t="str">
        <f>CONCATENATE(טבלה2[[#This Row],[חלק שמאלי]],"-",טבלה2[[#This Row],[אמצע]],"-",טבלה2[[#This Row],[חלק ימני]])</f>
        <v>76-948-68</v>
      </c>
      <c r="AH1668">
        <f>IF(טבלה2[[#This Row],[מספר ספרות]]=7,3,2)</f>
        <v>3</v>
      </c>
      <c r="AI1668">
        <f>IF(טבלה2[[#This Row],[מספר ספרות]]=7,2,3)</f>
        <v>2</v>
      </c>
    </row>
    <row r="1669" spans="17:35" x14ac:dyDescent="0.25">
      <c r="Q1669">
        <v>9438664</v>
      </c>
      <c r="R1669">
        <v>588</v>
      </c>
      <c r="S1669" t="s">
        <v>111</v>
      </c>
      <c r="T1669" t="s">
        <v>129</v>
      </c>
      <c r="U1669" t="s">
        <v>130</v>
      </c>
      <c r="V1669">
        <v>15</v>
      </c>
      <c r="W1669">
        <v>2008</v>
      </c>
      <c r="X1669" s="1">
        <f>2025-טבלה2[[#This Row],[שנת יצור]]</f>
        <v>17</v>
      </c>
      <c r="Y1669" s="39">
        <v>45726</v>
      </c>
      <c r="Z1669" s="39">
        <v>45980</v>
      </c>
      <c r="AA1669" t="s">
        <v>118</v>
      </c>
      <c r="AB1669" t="s">
        <v>131</v>
      </c>
      <c r="AC1669" s="1">
        <f>LEN(טבלה2[[#This Row],[מספר רכב]])</f>
        <v>7</v>
      </c>
      <c r="AD1669" s="1" t="str">
        <f>RIGHT(טבלה2[[#This Row],[מספר רכב]],טבלה2[[#This Row],[ספרות בצדדים]])</f>
        <v>64</v>
      </c>
      <c r="AE1669" s="1" t="str">
        <f>MID(טבלה2[[#This Row],[מספר רכב]],טבלה2[[#This Row],[ספרות בצדדים]]+1,טבלה2[[#This Row],[ספרות באמצע]])</f>
        <v>386</v>
      </c>
      <c r="AF1669" s="1" t="str">
        <f>MID(טבלה2[[#This Row],[מספר רכב]],1,טבלה2[[#This Row],[ספרות בצדדים]])</f>
        <v>94</v>
      </c>
      <c r="AG1669" s="1" t="str">
        <f>CONCATENATE(טבלה2[[#This Row],[חלק שמאלי]],"-",טבלה2[[#This Row],[אמצע]],"-",טבלה2[[#This Row],[חלק ימני]])</f>
        <v>94-386-64</v>
      </c>
      <c r="AH1669">
        <f>IF(טבלה2[[#This Row],[מספר ספרות]]=7,3,2)</f>
        <v>3</v>
      </c>
      <c r="AI1669">
        <f>IF(טבלה2[[#This Row],[מספר ספרות]]=7,2,3)</f>
        <v>2</v>
      </c>
    </row>
    <row r="1670" spans="17:35" x14ac:dyDescent="0.25">
      <c r="Q1670">
        <v>2848574</v>
      </c>
      <c r="R1670">
        <v>413</v>
      </c>
      <c r="S1670" t="s">
        <v>123</v>
      </c>
      <c r="T1670" t="s">
        <v>157</v>
      </c>
      <c r="U1670" t="s">
        <v>158</v>
      </c>
      <c r="V1670">
        <v>15</v>
      </c>
      <c r="W1670">
        <v>2011</v>
      </c>
      <c r="X1670" s="1">
        <f>2025-טבלה2[[#This Row],[שנת יצור]]</f>
        <v>14</v>
      </c>
      <c r="Y1670" s="39">
        <v>45755</v>
      </c>
      <c r="Z1670" s="39">
        <v>46052</v>
      </c>
      <c r="AA1670" t="s">
        <v>328</v>
      </c>
      <c r="AB1670" t="s">
        <v>127</v>
      </c>
      <c r="AC1670" s="1">
        <f>LEN(טבלה2[[#This Row],[מספר רכב]])</f>
        <v>7</v>
      </c>
      <c r="AD1670" s="1" t="str">
        <f>RIGHT(טבלה2[[#This Row],[מספר רכב]],טבלה2[[#This Row],[ספרות בצדדים]])</f>
        <v>74</v>
      </c>
      <c r="AE1670" s="1" t="str">
        <f>MID(טבלה2[[#This Row],[מספר רכב]],טבלה2[[#This Row],[ספרות בצדדים]]+1,טבלה2[[#This Row],[ספרות באמצע]])</f>
        <v>485</v>
      </c>
      <c r="AF1670" s="1" t="str">
        <f>MID(טבלה2[[#This Row],[מספר רכב]],1,טבלה2[[#This Row],[ספרות בצדדים]])</f>
        <v>28</v>
      </c>
      <c r="AG1670" s="1" t="str">
        <f>CONCATENATE(טבלה2[[#This Row],[חלק שמאלי]],"-",טבלה2[[#This Row],[אמצע]],"-",טבלה2[[#This Row],[חלק ימני]])</f>
        <v>28-485-74</v>
      </c>
      <c r="AH1670">
        <f>IF(טבלה2[[#This Row],[מספר ספרות]]=7,3,2)</f>
        <v>3</v>
      </c>
      <c r="AI1670">
        <f>IF(טבלה2[[#This Row],[מספר ספרות]]=7,2,3)</f>
        <v>2</v>
      </c>
    </row>
    <row r="1671" spans="17:35" x14ac:dyDescent="0.25">
      <c r="Q1671">
        <v>1785167</v>
      </c>
      <c r="R1671">
        <v>724</v>
      </c>
      <c r="S1671" t="s">
        <v>203</v>
      </c>
      <c r="T1671" t="s">
        <v>966</v>
      </c>
      <c r="U1671" t="s">
        <v>220</v>
      </c>
      <c r="W1671">
        <v>2008</v>
      </c>
      <c r="X1671" s="1">
        <f>2025-טבלה2[[#This Row],[שנת יצור]]</f>
        <v>17</v>
      </c>
      <c r="Y1671" s="39">
        <v>45621</v>
      </c>
      <c r="Z1671" s="39">
        <v>45964</v>
      </c>
      <c r="AA1671" t="s">
        <v>184</v>
      </c>
      <c r="AB1671" t="s">
        <v>222</v>
      </c>
      <c r="AC1671" s="1">
        <f>LEN(טבלה2[[#This Row],[מספר רכב]])</f>
        <v>7</v>
      </c>
      <c r="AD1671" s="1" t="str">
        <f>RIGHT(טבלה2[[#This Row],[מספר רכב]],טבלה2[[#This Row],[ספרות בצדדים]])</f>
        <v>67</v>
      </c>
      <c r="AE1671" s="1" t="str">
        <f>MID(טבלה2[[#This Row],[מספר רכב]],טבלה2[[#This Row],[ספרות בצדדים]]+1,טבלה2[[#This Row],[ספרות באמצע]])</f>
        <v>851</v>
      </c>
      <c r="AF1671" s="1" t="str">
        <f>MID(טבלה2[[#This Row],[מספר רכב]],1,טבלה2[[#This Row],[ספרות בצדדים]])</f>
        <v>17</v>
      </c>
      <c r="AG1671" s="1" t="str">
        <f>CONCATENATE(טבלה2[[#This Row],[חלק שמאלי]],"-",טבלה2[[#This Row],[אמצע]],"-",טבלה2[[#This Row],[חלק ימני]])</f>
        <v>17-851-67</v>
      </c>
      <c r="AH1671">
        <f>IF(טבלה2[[#This Row],[מספר ספרות]]=7,3,2)</f>
        <v>3</v>
      </c>
      <c r="AI1671">
        <f>IF(טבלה2[[#This Row],[מספר ספרות]]=7,2,3)</f>
        <v>2</v>
      </c>
    </row>
    <row r="1672" spans="17:35" x14ac:dyDescent="0.25">
      <c r="Q1672">
        <v>6635862</v>
      </c>
      <c r="R1672">
        <v>839</v>
      </c>
      <c r="S1672" t="s">
        <v>244</v>
      </c>
      <c r="T1672" t="s">
        <v>280</v>
      </c>
      <c r="U1672" t="s">
        <v>158</v>
      </c>
      <c r="W1672">
        <v>2007</v>
      </c>
      <c r="X1672" s="1">
        <f>2025-טבלה2[[#This Row],[שנת יצור]]</f>
        <v>18</v>
      </c>
      <c r="Y1672" s="39">
        <v>45728</v>
      </c>
      <c r="Z1672" s="39">
        <v>46093</v>
      </c>
      <c r="AA1672" t="s">
        <v>126</v>
      </c>
      <c r="AB1672" t="s">
        <v>127</v>
      </c>
      <c r="AC1672" s="1">
        <f>LEN(טבלה2[[#This Row],[מספר רכב]])</f>
        <v>7</v>
      </c>
      <c r="AD1672" s="1" t="str">
        <f>RIGHT(טבלה2[[#This Row],[מספר רכב]],טבלה2[[#This Row],[ספרות בצדדים]])</f>
        <v>62</v>
      </c>
      <c r="AE1672" s="1" t="str">
        <f>MID(טבלה2[[#This Row],[מספר רכב]],טבלה2[[#This Row],[ספרות בצדדים]]+1,טבלה2[[#This Row],[ספרות באמצע]])</f>
        <v>358</v>
      </c>
      <c r="AF1672" s="1" t="str">
        <f>MID(טבלה2[[#This Row],[מספר רכב]],1,טבלה2[[#This Row],[ספרות בצדדים]])</f>
        <v>66</v>
      </c>
      <c r="AG1672" s="1" t="str">
        <f>CONCATENATE(טבלה2[[#This Row],[חלק שמאלי]],"-",טבלה2[[#This Row],[אמצע]],"-",טבלה2[[#This Row],[חלק ימני]])</f>
        <v>66-358-62</v>
      </c>
      <c r="AH1672">
        <f>IF(טבלה2[[#This Row],[מספר ספרות]]=7,3,2)</f>
        <v>3</v>
      </c>
      <c r="AI1672">
        <f>IF(טבלה2[[#This Row],[מספר ספרות]]=7,2,3)</f>
        <v>2</v>
      </c>
    </row>
    <row r="1673" spans="17:35" x14ac:dyDescent="0.25">
      <c r="Q1673">
        <v>4003175</v>
      </c>
      <c r="R1673">
        <v>588</v>
      </c>
      <c r="S1673" t="s">
        <v>111</v>
      </c>
      <c r="T1673" t="s">
        <v>186</v>
      </c>
      <c r="U1673" t="s">
        <v>113</v>
      </c>
      <c r="V1673">
        <v>15</v>
      </c>
      <c r="W1673">
        <v>2011</v>
      </c>
      <c r="X1673" s="1">
        <f>2025-טבלה2[[#This Row],[שנת יצור]]</f>
        <v>14</v>
      </c>
      <c r="Y1673" s="39">
        <v>45759</v>
      </c>
      <c r="Z1673" s="39">
        <v>46009</v>
      </c>
      <c r="AA1673" t="s">
        <v>118</v>
      </c>
      <c r="AB1673" t="s">
        <v>117</v>
      </c>
      <c r="AC1673" s="1">
        <f>LEN(טבלה2[[#This Row],[מספר רכב]])</f>
        <v>7</v>
      </c>
      <c r="AD1673" s="1" t="str">
        <f>RIGHT(טבלה2[[#This Row],[מספר רכב]],טבלה2[[#This Row],[ספרות בצדדים]])</f>
        <v>75</v>
      </c>
      <c r="AE1673" s="1" t="str">
        <f>MID(טבלה2[[#This Row],[מספר רכב]],טבלה2[[#This Row],[ספרות בצדדים]]+1,טבלה2[[#This Row],[ספרות באמצע]])</f>
        <v>031</v>
      </c>
      <c r="AF1673" s="1" t="str">
        <f>MID(טבלה2[[#This Row],[מספר רכב]],1,טבלה2[[#This Row],[ספרות בצדדים]])</f>
        <v>40</v>
      </c>
      <c r="AG1673" s="1" t="str">
        <f>CONCATENATE(טבלה2[[#This Row],[חלק שמאלי]],"-",טבלה2[[#This Row],[אמצע]],"-",טבלה2[[#This Row],[חלק ימני]])</f>
        <v>40-031-75</v>
      </c>
      <c r="AH1673">
        <f>IF(טבלה2[[#This Row],[מספר ספרות]]=7,3,2)</f>
        <v>3</v>
      </c>
      <c r="AI1673">
        <f>IF(טבלה2[[#This Row],[מספר ספרות]]=7,2,3)</f>
        <v>2</v>
      </c>
    </row>
    <row r="1674" spans="17:35" x14ac:dyDescent="0.25">
      <c r="Q1674">
        <v>6551860</v>
      </c>
      <c r="R1674">
        <v>588</v>
      </c>
      <c r="S1674" t="s">
        <v>111</v>
      </c>
      <c r="T1674" t="s">
        <v>463</v>
      </c>
      <c r="U1674" t="s">
        <v>130</v>
      </c>
      <c r="W1674">
        <v>2008</v>
      </c>
      <c r="X1674" s="1">
        <f>2025-טבלה2[[#This Row],[שנת יצור]]</f>
        <v>17</v>
      </c>
      <c r="Y1674" s="39">
        <v>45673</v>
      </c>
      <c r="Z1674" s="39">
        <v>45996</v>
      </c>
      <c r="AA1674" t="s">
        <v>119</v>
      </c>
      <c r="AB1674" t="s">
        <v>131</v>
      </c>
      <c r="AC1674" s="1">
        <f>LEN(טבלה2[[#This Row],[מספר רכב]])</f>
        <v>7</v>
      </c>
      <c r="AD1674" s="1" t="str">
        <f>RIGHT(טבלה2[[#This Row],[מספר רכב]],טבלה2[[#This Row],[ספרות בצדדים]])</f>
        <v>60</v>
      </c>
      <c r="AE1674" s="1" t="str">
        <f>MID(טבלה2[[#This Row],[מספר רכב]],טבלה2[[#This Row],[ספרות בצדדים]]+1,טבלה2[[#This Row],[ספרות באמצע]])</f>
        <v>518</v>
      </c>
      <c r="AF1674" s="1" t="str">
        <f>MID(טבלה2[[#This Row],[מספר רכב]],1,טבלה2[[#This Row],[ספרות בצדדים]])</f>
        <v>65</v>
      </c>
      <c r="AG1674" s="1" t="str">
        <f>CONCATENATE(טבלה2[[#This Row],[חלק שמאלי]],"-",טבלה2[[#This Row],[אמצע]],"-",טבלה2[[#This Row],[חלק ימני]])</f>
        <v>65-518-60</v>
      </c>
      <c r="AH1674">
        <f>IF(טבלה2[[#This Row],[מספר ספרות]]=7,3,2)</f>
        <v>3</v>
      </c>
      <c r="AI1674">
        <f>IF(טבלה2[[#This Row],[מספר ספרות]]=7,2,3)</f>
        <v>2</v>
      </c>
    </row>
    <row r="1675" spans="17:35" x14ac:dyDescent="0.25">
      <c r="Q1675">
        <v>42216703</v>
      </c>
      <c r="R1675">
        <v>603</v>
      </c>
      <c r="S1675" t="s">
        <v>582</v>
      </c>
      <c r="T1675" t="s">
        <v>721</v>
      </c>
      <c r="U1675" t="s">
        <v>360</v>
      </c>
      <c r="V1675">
        <v>8</v>
      </c>
      <c r="W1675">
        <v>2023</v>
      </c>
      <c r="X1675" s="1">
        <f>2025-טבלה2[[#This Row],[שנת יצור]]</f>
        <v>2</v>
      </c>
      <c r="Y1675" s="39">
        <v>45036</v>
      </c>
      <c r="Z1675" s="39">
        <v>46131</v>
      </c>
      <c r="AA1675" t="s">
        <v>118</v>
      </c>
      <c r="AB1675" t="s">
        <v>585</v>
      </c>
      <c r="AC1675" s="1">
        <f>LEN(טבלה2[[#This Row],[מספר רכב]])</f>
        <v>8</v>
      </c>
      <c r="AD1675" s="1" t="str">
        <f>RIGHT(טבלה2[[#This Row],[מספר רכב]],טבלה2[[#This Row],[ספרות בצדדים]])</f>
        <v>703</v>
      </c>
      <c r="AE1675" s="1" t="str">
        <f>MID(טבלה2[[#This Row],[מספר רכב]],טבלה2[[#This Row],[ספרות בצדדים]]+1,טבלה2[[#This Row],[ספרות באמצע]])</f>
        <v>16</v>
      </c>
      <c r="AF1675" s="1" t="str">
        <f>MID(טבלה2[[#This Row],[מספר רכב]],1,טבלה2[[#This Row],[ספרות בצדדים]])</f>
        <v>422</v>
      </c>
      <c r="AG1675" s="1" t="str">
        <f>CONCATENATE(טבלה2[[#This Row],[חלק שמאלי]],"-",טבלה2[[#This Row],[אמצע]],"-",טבלה2[[#This Row],[חלק ימני]])</f>
        <v>422-16-703</v>
      </c>
      <c r="AH1675">
        <f>IF(טבלה2[[#This Row],[מספר ספרות]]=7,3,2)</f>
        <v>2</v>
      </c>
      <c r="AI1675">
        <f>IF(טבלה2[[#This Row],[מספר ספרות]]=7,2,3)</f>
        <v>3</v>
      </c>
    </row>
    <row r="1676" spans="17:35" x14ac:dyDescent="0.25">
      <c r="Q1676">
        <v>3166570</v>
      </c>
      <c r="R1676">
        <v>413</v>
      </c>
      <c r="S1676" t="s">
        <v>123</v>
      </c>
      <c r="T1676" t="s">
        <v>157</v>
      </c>
      <c r="U1676" t="s">
        <v>158</v>
      </c>
      <c r="V1676">
        <v>15</v>
      </c>
      <c r="W1676">
        <v>2009</v>
      </c>
      <c r="X1676" s="1">
        <f>2025-טבלה2[[#This Row],[שנת יצור]]</f>
        <v>16</v>
      </c>
      <c r="Y1676" s="39">
        <v>45307</v>
      </c>
      <c r="Z1676" s="39">
        <v>45619</v>
      </c>
      <c r="AA1676" t="s">
        <v>119</v>
      </c>
      <c r="AB1676" t="s">
        <v>127</v>
      </c>
      <c r="AC1676" s="1">
        <f>LEN(טבלה2[[#This Row],[מספר רכב]])</f>
        <v>7</v>
      </c>
      <c r="AD1676" s="1" t="str">
        <f>RIGHT(טבלה2[[#This Row],[מספר רכב]],טבלה2[[#This Row],[ספרות בצדדים]])</f>
        <v>70</v>
      </c>
      <c r="AE1676" s="1" t="str">
        <f>MID(טבלה2[[#This Row],[מספר רכב]],טבלה2[[#This Row],[ספרות בצדדים]]+1,טבלה2[[#This Row],[ספרות באמצע]])</f>
        <v>665</v>
      </c>
      <c r="AF1676" s="1" t="str">
        <f>MID(טבלה2[[#This Row],[מספר רכב]],1,טבלה2[[#This Row],[ספרות בצדדים]])</f>
        <v>31</v>
      </c>
      <c r="AG1676" s="1" t="str">
        <f>CONCATENATE(טבלה2[[#This Row],[חלק שמאלי]],"-",טבלה2[[#This Row],[אמצע]],"-",טבלה2[[#This Row],[חלק ימני]])</f>
        <v>31-665-70</v>
      </c>
      <c r="AH1676">
        <f>IF(טבלה2[[#This Row],[מספר ספרות]]=7,3,2)</f>
        <v>3</v>
      </c>
      <c r="AI1676">
        <f>IF(טבלה2[[#This Row],[מספר ספרות]]=7,2,3)</f>
        <v>2</v>
      </c>
    </row>
    <row r="1677" spans="17:35" x14ac:dyDescent="0.25">
      <c r="Q1677">
        <v>4412569</v>
      </c>
      <c r="R1677">
        <v>588</v>
      </c>
      <c r="S1677" t="s">
        <v>111</v>
      </c>
      <c r="T1677" t="s">
        <v>164</v>
      </c>
      <c r="U1677" t="s">
        <v>113</v>
      </c>
      <c r="V1677">
        <v>15</v>
      </c>
      <c r="W1677">
        <v>2009</v>
      </c>
      <c r="X1677" s="1">
        <f>2025-טבלה2[[#This Row],[שנת יצור]]</f>
        <v>16</v>
      </c>
      <c r="Y1677" s="39">
        <v>45638</v>
      </c>
      <c r="Z1677" s="39">
        <v>45986</v>
      </c>
      <c r="AA1677" t="s">
        <v>116</v>
      </c>
      <c r="AB1677" t="s">
        <v>117</v>
      </c>
      <c r="AC1677" s="1">
        <f>LEN(טבלה2[[#This Row],[מספר רכב]])</f>
        <v>7</v>
      </c>
      <c r="AD1677" s="1" t="str">
        <f>RIGHT(טבלה2[[#This Row],[מספר רכב]],טבלה2[[#This Row],[ספרות בצדדים]])</f>
        <v>69</v>
      </c>
      <c r="AE1677" s="1" t="str">
        <f>MID(טבלה2[[#This Row],[מספר רכב]],טבלה2[[#This Row],[ספרות בצדדים]]+1,טבלה2[[#This Row],[ספרות באמצע]])</f>
        <v>125</v>
      </c>
      <c r="AF1677" s="1" t="str">
        <f>MID(טבלה2[[#This Row],[מספר רכב]],1,טבלה2[[#This Row],[ספרות בצדדים]])</f>
        <v>44</v>
      </c>
      <c r="AG1677" s="1" t="str">
        <f>CONCATENATE(טבלה2[[#This Row],[חלק שמאלי]],"-",טבלה2[[#This Row],[אמצע]],"-",טבלה2[[#This Row],[חלק ימני]])</f>
        <v>44-125-69</v>
      </c>
      <c r="AH1677">
        <f>IF(טבלה2[[#This Row],[מספר ספרות]]=7,3,2)</f>
        <v>3</v>
      </c>
      <c r="AI1677">
        <f>IF(טבלה2[[#This Row],[מספר ספרות]]=7,2,3)</f>
        <v>2</v>
      </c>
    </row>
    <row r="1678" spans="17:35" x14ac:dyDescent="0.25">
      <c r="Q1678">
        <v>44134303</v>
      </c>
      <c r="R1678">
        <v>416</v>
      </c>
      <c r="S1678" t="s">
        <v>408</v>
      </c>
      <c r="T1678" t="s">
        <v>796</v>
      </c>
      <c r="U1678" t="s">
        <v>410</v>
      </c>
      <c r="V1678">
        <v>15</v>
      </c>
      <c r="W1678">
        <v>2023</v>
      </c>
      <c r="X1678" s="1">
        <f>2025-טבלה2[[#This Row],[שנת יצור]]</f>
        <v>2</v>
      </c>
      <c r="Y1678" s="39">
        <v>45054</v>
      </c>
      <c r="Z1678" s="39">
        <v>46149</v>
      </c>
      <c r="AA1678" t="s">
        <v>156</v>
      </c>
      <c r="AB1678" t="s">
        <v>304</v>
      </c>
      <c r="AC1678" s="1">
        <f>LEN(טבלה2[[#This Row],[מספר רכב]])</f>
        <v>8</v>
      </c>
      <c r="AD1678" s="1" t="str">
        <f>RIGHT(טבלה2[[#This Row],[מספר רכב]],טבלה2[[#This Row],[ספרות בצדדים]])</f>
        <v>303</v>
      </c>
      <c r="AE1678" s="1" t="str">
        <f>MID(טבלה2[[#This Row],[מספר רכב]],טבלה2[[#This Row],[ספרות בצדדים]]+1,טבלה2[[#This Row],[ספרות באמצע]])</f>
        <v>34</v>
      </c>
      <c r="AF1678" s="1" t="str">
        <f>MID(טבלה2[[#This Row],[מספר רכב]],1,טבלה2[[#This Row],[ספרות בצדדים]])</f>
        <v>441</v>
      </c>
      <c r="AG1678" s="1" t="str">
        <f>CONCATENATE(טבלה2[[#This Row],[חלק שמאלי]],"-",טבלה2[[#This Row],[אמצע]],"-",טבלה2[[#This Row],[חלק ימני]])</f>
        <v>441-34-303</v>
      </c>
      <c r="AH1678">
        <f>IF(טבלה2[[#This Row],[מספר ספרות]]=7,3,2)</f>
        <v>2</v>
      </c>
      <c r="AI1678">
        <f>IF(טבלה2[[#This Row],[מספר ספרות]]=7,2,3)</f>
        <v>3</v>
      </c>
    </row>
    <row r="1679" spans="17:35" x14ac:dyDescent="0.25">
      <c r="Q1679">
        <v>7475771</v>
      </c>
      <c r="R1679">
        <v>588</v>
      </c>
      <c r="S1679" t="s">
        <v>111</v>
      </c>
      <c r="T1679" t="s">
        <v>186</v>
      </c>
      <c r="U1679" t="s">
        <v>121</v>
      </c>
      <c r="V1679">
        <v>15</v>
      </c>
      <c r="W1679">
        <v>2011</v>
      </c>
      <c r="X1679" s="1">
        <f>2025-טבלה2[[#This Row],[שנת יצור]]</f>
        <v>14</v>
      </c>
      <c r="Y1679" s="39">
        <v>45233</v>
      </c>
      <c r="Z1679" s="39">
        <v>45602</v>
      </c>
      <c r="AA1679" t="s">
        <v>367</v>
      </c>
      <c r="AB1679" t="s">
        <v>117</v>
      </c>
      <c r="AC1679" s="1">
        <f>LEN(טבלה2[[#This Row],[מספר רכב]])</f>
        <v>7</v>
      </c>
      <c r="AD1679" s="1" t="str">
        <f>RIGHT(טבלה2[[#This Row],[מספר רכב]],טבלה2[[#This Row],[ספרות בצדדים]])</f>
        <v>71</v>
      </c>
      <c r="AE1679" s="1" t="str">
        <f>MID(טבלה2[[#This Row],[מספר רכב]],טבלה2[[#This Row],[ספרות בצדדים]]+1,טבלה2[[#This Row],[ספרות באמצע]])</f>
        <v>757</v>
      </c>
      <c r="AF1679" s="1" t="str">
        <f>MID(טבלה2[[#This Row],[מספר רכב]],1,טבלה2[[#This Row],[ספרות בצדדים]])</f>
        <v>74</v>
      </c>
      <c r="AG1679" s="1" t="str">
        <f>CONCATENATE(טבלה2[[#This Row],[חלק שמאלי]],"-",טבלה2[[#This Row],[אמצע]],"-",טבלה2[[#This Row],[חלק ימני]])</f>
        <v>74-757-71</v>
      </c>
      <c r="AH1679">
        <f>IF(טבלה2[[#This Row],[מספר ספרות]]=7,3,2)</f>
        <v>3</v>
      </c>
      <c r="AI1679">
        <f>IF(טבלה2[[#This Row],[מספר ספרות]]=7,2,3)</f>
        <v>2</v>
      </c>
    </row>
    <row r="1680" spans="17:35" x14ac:dyDescent="0.25">
      <c r="Q1680">
        <v>5420066</v>
      </c>
      <c r="R1680">
        <v>593</v>
      </c>
      <c r="S1680" t="s">
        <v>147</v>
      </c>
      <c r="T1680">
        <v>221.15600000000001</v>
      </c>
      <c r="V1680">
        <v>15</v>
      </c>
      <c r="W1680">
        <v>2009</v>
      </c>
      <c r="X1680" s="1">
        <f>2025-טבלה2[[#This Row],[שנת יצור]]</f>
        <v>16</v>
      </c>
      <c r="Y1680" s="39">
        <v>45756</v>
      </c>
      <c r="Z1680" s="39">
        <v>46111</v>
      </c>
      <c r="AA1680" t="s">
        <v>116</v>
      </c>
      <c r="AB1680" t="s">
        <v>305</v>
      </c>
      <c r="AC1680" s="1">
        <f>LEN(טבלה2[[#This Row],[מספר רכב]])</f>
        <v>7</v>
      </c>
      <c r="AD1680" s="1" t="str">
        <f>RIGHT(טבלה2[[#This Row],[מספר רכב]],טבלה2[[#This Row],[ספרות בצדדים]])</f>
        <v>66</v>
      </c>
      <c r="AE1680" s="1" t="str">
        <f>MID(טבלה2[[#This Row],[מספר רכב]],טבלה2[[#This Row],[ספרות בצדדים]]+1,טבלה2[[#This Row],[ספרות באמצע]])</f>
        <v>200</v>
      </c>
      <c r="AF1680" s="1" t="str">
        <f>MID(טבלה2[[#This Row],[מספר רכב]],1,טבלה2[[#This Row],[ספרות בצדדים]])</f>
        <v>54</v>
      </c>
      <c r="AG1680" s="1" t="str">
        <f>CONCATENATE(טבלה2[[#This Row],[חלק שמאלי]],"-",טבלה2[[#This Row],[אמצע]],"-",טבלה2[[#This Row],[חלק ימני]])</f>
        <v>54-200-66</v>
      </c>
      <c r="AH1680">
        <f>IF(טבלה2[[#This Row],[מספר ספרות]]=7,3,2)</f>
        <v>3</v>
      </c>
      <c r="AI1680">
        <f>IF(טבלה2[[#This Row],[מספר ספרות]]=7,2,3)</f>
        <v>2</v>
      </c>
    </row>
    <row r="1681" spans="17:35" x14ac:dyDescent="0.25">
      <c r="Q1681">
        <v>8100170</v>
      </c>
      <c r="R1681">
        <v>724</v>
      </c>
      <c r="S1681" t="s">
        <v>203</v>
      </c>
      <c r="T1681" t="s">
        <v>967</v>
      </c>
      <c r="U1681" t="s">
        <v>220</v>
      </c>
      <c r="V1681">
        <v>15</v>
      </c>
      <c r="W1681">
        <v>2010</v>
      </c>
      <c r="X1681" s="1">
        <f>2025-טבלה2[[#This Row],[שנת יצור]]</f>
        <v>15</v>
      </c>
      <c r="Y1681" s="39">
        <v>45625</v>
      </c>
      <c r="Z1681" s="39">
        <v>45822</v>
      </c>
      <c r="AA1681" t="s">
        <v>233</v>
      </c>
      <c r="AB1681" t="s">
        <v>222</v>
      </c>
      <c r="AC1681" s="1">
        <f>LEN(טבלה2[[#This Row],[מספר רכב]])</f>
        <v>7</v>
      </c>
      <c r="AD1681" s="1" t="str">
        <f>RIGHT(טבלה2[[#This Row],[מספר רכב]],טבלה2[[#This Row],[ספרות בצדדים]])</f>
        <v>70</v>
      </c>
      <c r="AE1681" s="1" t="str">
        <f>MID(טבלה2[[#This Row],[מספר רכב]],טבלה2[[#This Row],[ספרות בצדדים]]+1,טבלה2[[#This Row],[ספרות באמצע]])</f>
        <v>001</v>
      </c>
      <c r="AF1681" s="1" t="str">
        <f>MID(טבלה2[[#This Row],[מספר רכב]],1,טבלה2[[#This Row],[ספרות בצדדים]])</f>
        <v>81</v>
      </c>
      <c r="AG1681" s="1" t="str">
        <f>CONCATENATE(טבלה2[[#This Row],[חלק שמאלי]],"-",טבלה2[[#This Row],[אמצע]],"-",טבלה2[[#This Row],[חלק ימני]])</f>
        <v>81-001-70</v>
      </c>
      <c r="AH1681">
        <f>IF(טבלה2[[#This Row],[מספר ספרות]]=7,3,2)</f>
        <v>3</v>
      </c>
      <c r="AI1681">
        <f>IF(טבלה2[[#This Row],[מספר ספרות]]=7,2,3)</f>
        <v>2</v>
      </c>
    </row>
    <row r="1682" spans="17:35" x14ac:dyDescent="0.25">
      <c r="Q1682">
        <v>45733603</v>
      </c>
      <c r="R1682">
        <v>839</v>
      </c>
      <c r="S1682" t="s">
        <v>244</v>
      </c>
      <c r="T1682" t="s">
        <v>855</v>
      </c>
      <c r="U1682" t="s">
        <v>856</v>
      </c>
      <c r="V1682">
        <v>4</v>
      </c>
      <c r="W1682">
        <v>2023</v>
      </c>
      <c r="X1682" s="1">
        <f>2025-טבלה2[[#This Row],[שנת יצור]]</f>
        <v>2</v>
      </c>
      <c r="Y1682" s="39">
        <v>45068</v>
      </c>
      <c r="Z1682" s="39">
        <v>46163</v>
      </c>
      <c r="AA1682" t="s">
        <v>119</v>
      </c>
      <c r="AB1682" t="s">
        <v>508</v>
      </c>
      <c r="AC1682" s="1">
        <f>LEN(טבלה2[[#This Row],[מספר רכב]])</f>
        <v>8</v>
      </c>
      <c r="AD1682" s="1" t="str">
        <f>RIGHT(טבלה2[[#This Row],[מספר רכב]],טבלה2[[#This Row],[ספרות בצדדים]])</f>
        <v>603</v>
      </c>
      <c r="AE1682" s="1" t="str">
        <f>MID(טבלה2[[#This Row],[מספר רכב]],טבלה2[[#This Row],[ספרות בצדדים]]+1,טבלה2[[#This Row],[ספרות באמצע]])</f>
        <v>33</v>
      </c>
      <c r="AF1682" s="1" t="str">
        <f>MID(טבלה2[[#This Row],[מספר רכב]],1,טבלה2[[#This Row],[ספרות בצדדים]])</f>
        <v>457</v>
      </c>
      <c r="AG1682" s="1" t="str">
        <f>CONCATENATE(טבלה2[[#This Row],[חלק שמאלי]],"-",טבלה2[[#This Row],[אמצע]],"-",טבלה2[[#This Row],[חלק ימני]])</f>
        <v>457-33-603</v>
      </c>
      <c r="AH1682">
        <f>IF(טבלה2[[#This Row],[מספר ספרות]]=7,3,2)</f>
        <v>2</v>
      </c>
      <c r="AI1682">
        <f>IF(טבלה2[[#This Row],[מספר ספרות]]=7,2,3)</f>
        <v>3</v>
      </c>
    </row>
    <row r="1683" spans="17:35" x14ac:dyDescent="0.25">
      <c r="Q1683">
        <v>42705503</v>
      </c>
      <c r="R1683">
        <v>845</v>
      </c>
      <c r="S1683" t="s">
        <v>226</v>
      </c>
      <c r="T1683" t="s">
        <v>591</v>
      </c>
      <c r="U1683" t="s">
        <v>198</v>
      </c>
      <c r="V1683">
        <v>11</v>
      </c>
      <c r="W1683">
        <v>2023</v>
      </c>
      <c r="X1683" s="1">
        <f>2025-טבלה2[[#This Row],[שנת יצור]]</f>
        <v>2</v>
      </c>
      <c r="Y1683" s="39">
        <v>45075</v>
      </c>
      <c r="Z1683" s="39">
        <v>46170</v>
      </c>
      <c r="AA1683" t="s">
        <v>116</v>
      </c>
      <c r="AB1683" t="s">
        <v>434</v>
      </c>
      <c r="AC1683" s="1">
        <f>LEN(טבלה2[[#This Row],[מספר רכב]])</f>
        <v>8</v>
      </c>
      <c r="AD1683" s="1" t="str">
        <f>RIGHT(טבלה2[[#This Row],[מספר רכב]],טבלה2[[#This Row],[ספרות בצדדים]])</f>
        <v>503</v>
      </c>
      <c r="AE1683" s="1" t="str">
        <f>MID(טבלה2[[#This Row],[מספר רכב]],טבלה2[[#This Row],[ספרות בצדדים]]+1,טבלה2[[#This Row],[ספרות באמצע]])</f>
        <v>05</v>
      </c>
      <c r="AF1683" s="1" t="str">
        <f>MID(טבלה2[[#This Row],[מספר רכב]],1,טבלה2[[#This Row],[ספרות בצדדים]])</f>
        <v>427</v>
      </c>
      <c r="AG1683" s="1" t="str">
        <f>CONCATENATE(טבלה2[[#This Row],[חלק שמאלי]],"-",טבלה2[[#This Row],[אמצע]],"-",טבלה2[[#This Row],[חלק ימני]])</f>
        <v>427-05-503</v>
      </c>
      <c r="AH1683">
        <f>IF(טבלה2[[#This Row],[מספר ספרות]]=7,3,2)</f>
        <v>2</v>
      </c>
      <c r="AI1683">
        <f>IF(טבלה2[[#This Row],[מספר ספרות]]=7,2,3)</f>
        <v>3</v>
      </c>
    </row>
    <row r="1684" spans="17:35" x14ac:dyDescent="0.25">
      <c r="Q1684">
        <v>8070458</v>
      </c>
      <c r="R1684">
        <v>413</v>
      </c>
      <c r="S1684" t="s">
        <v>123</v>
      </c>
      <c r="T1684" t="s">
        <v>179</v>
      </c>
      <c r="U1684" t="s">
        <v>158</v>
      </c>
      <c r="W1684">
        <v>2005</v>
      </c>
      <c r="X1684" s="1">
        <f>2025-טבלה2[[#This Row],[שנת יצור]]</f>
        <v>20</v>
      </c>
      <c r="Y1684" s="39">
        <v>45511</v>
      </c>
      <c r="Z1684" s="39">
        <v>45955</v>
      </c>
      <c r="AA1684" t="s">
        <v>119</v>
      </c>
      <c r="AB1684" t="s">
        <v>127</v>
      </c>
      <c r="AC1684" s="1">
        <f>LEN(טבלה2[[#This Row],[מספר רכב]])</f>
        <v>7</v>
      </c>
      <c r="AD1684" s="1" t="str">
        <f>RIGHT(טבלה2[[#This Row],[מספר רכב]],טבלה2[[#This Row],[ספרות בצדדים]])</f>
        <v>58</v>
      </c>
      <c r="AE1684" s="1" t="str">
        <f>MID(טבלה2[[#This Row],[מספר רכב]],טבלה2[[#This Row],[ספרות בצדדים]]+1,טבלה2[[#This Row],[ספרות באמצע]])</f>
        <v>704</v>
      </c>
      <c r="AF1684" s="1" t="str">
        <f>MID(טבלה2[[#This Row],[מספר רכב]],1,טבלה2[[#This Row],[ספרות בצדדים]])</f>
        <v>80</v>
      </c>
      <c r="AG1684" s="1" t="str">
        <f>CONCATENATE(טבלה2[[#This Row],[חלק שמאלי]],"-",טבלה2[[#This Row],[אמצע]],"-",טבלה2[[#This Row],[חלק ימני]])</f>
        <v>80-704-58</v>
      </c>
      <c r="AH1684">
        <f>IF(טבלה2[[#This Row],[מספר ספרות]]=7,3,2)</f>
        <v>3</v>
      </c>
      <c r="AI1684">
        <f>IF(טבלה2[[#This Row],[מספר ספרות]]=7,2,3)</f>
        <v>2</v>
      </c>
    </row>
    <row r="1685" spans="17:35" x14ac:dyDescent="0.25">
      <c r="Q1685">
        <v>9291623</v>
      </c>
      <c r="R1685">
        <v>588</v>
      </c>
      <c r="S1685" t="s">
        <v>111</v>
      </c>
      <c r="T1685" t="s">
        <v>142</v>
      </c>
      <c r="U1685" t="s">
        <v>136</v>
      </c>
      <c r="W1685">
        <v>2000</v>
      </c>
      <c r="X1685" s="1">
        <f>2025-טבלה2[[#This Row],[שנת יצור]]</f>
        <v>25</v>
      </c>
      <c r="Y1685" s="39">
        <v>45751</v>
      </c>
      <c r="Z1685" s="39">
        <v>45927</v>
      </c>
      <c r="AA1685" t="s">
        <v>116</v>
      </c>
      <c r="AB1685" t="s">
        <v>143</v>
      </c>
      <c r="AC1685" s="1">
        <f>LEN(טבלה2[[#This Row],[מספר רכב]])</f>
        <v>7</v>
      </c>
      <c r="AD1685" s="1" t="str">
        <f>RIGHT(טבלה2[[#This Row],[מספר רכב]],טבלה2[[#This Row],[ספרות בצדדים]])</f>
        <v>23</v>
      </c>
      <c r="AE1685" s="1" t="str">
        <f>MID(טבלה2[[#This Row],[מספר רכב]],טבלה2[[#This Row],[ספרות בצדדים]]+1,טבלה2[[#This Row],[ספרות באמצע]])</f>
        <v>916</v>
      </c>
      <c r="AF1685" s="1" t="str">
        <f>MID(טבלה2[[#This Row],[מספר רכב]],1,טבלה2[[#This Row],[ספרות בצדדים]])</f>
        <v>92</v>
      </c>
      <c r="AG1685" s="1" t="str">
        <f>CONCATENATE(טבלה2[[#This Row],[חלק שמאלי]],"-",טבלה2[[#This Row],[אמצע]],"-",טבלה2[[#This Row],[חלק ימני]])</f>
        <v>92-916-23</v>
      </c>
      <c r="AH1685">
        <f>IF(טבלה2[[#This Row],[מספר ספרות]]=7,3,2)</f>
        <v>3</v>
      </c>
      <c r="AI1685">
        <f>IF(טבלה2[[#This Row],[מספר ספרות]]=7,2,3)</f>
        <v>2</v>
      </c>
    </row>
    <row r="1686" spans="17:35" x14ac:dyDescent="0.25">
      <c r="Q1686">
        <v>9187664</v>
      </c>
      <c r="R1686">
        <v>734</v>
      </c>
      <c r="S1686" t="s">
        <v>139</v>
      </c>
      <c r="T1686" t="s">
        <v>207</v>
      </c>
      <c r="U1686" t="s">
        <v>208</v>
      </c>
      <c r="W1686">
        <v>2008</v>
      </c>
      <c r="X1686" s="1">
        <f>2025-טבלה2[[#This Row],[שנת יצור]]</f>
        <v>17</v>
      </c>
      <c r="Y1686" s="39">
        <v>45639</v>
      </c>
      <c r="Z1686" s="39">
        <v>45958</v>
      </c>
      <c r="AA1686" t="s">
        <v>119</v>
      </c>
      <c r="AB1686" t="s">
        <v>141</v>
      </c>
      <c r="AC1686" s="1">
        <f>LEN(טבלה2[[#This Row],[מספר רכב]])</f>
        <v>7</v>
      </c>
      <c r="AD1686" s="1" t="str">
        <f>RIGHT(טבלה2[[#This Row],[מספר רכב]],טבלה2[[#This Row],[ספרות בצדדים]])</f>
        <v>64</v>
      </c>
      <c r="AE1686" s="1" t="str">
        <f>MID(טבלה2[[#This Row],[מספר רכב]],טבלה2[[#This Row],[ספרות בצדדים]]+1,טבלה2[[#This Row],[ספרות באמצע]])</f>
        <v>876</v>
      </c>
      <c r="AF1686" s="1" t="str">
        <f>MID(טבלה2[[#This Row],[מספר רכב]],1,טבלה2[[#This Row],[ספרות בצדדים]])</f>
        <v>91</v>
      </c>
      <c r="AG1686" s="1" t="str">
        <f>CONCATENATE(טבלה2[[#This Row],[חלק שמאלי]],"-",טבלה2[[#This Row],[אמצע]],"-",טבלה2[[#This Row],[חלק ימני]])</f>
        <v>91-876-64</v>
      </c>
      <c r="AH1686">
        <f>IF(טבלה2[[#This Row],[מספר ספרות]]=7,3,2)</f>
        <v>3</v>
      </c>
      <c r="AI1686">
        <f>IF(טבלה2[[#This Row],[מספר ספרות]]=7,2,3)</f>
        <v>2</v>
      </c>
    </row>
    <row r="1687" spans="17:35" x14ac:dyDescent="0.25">
      <c r="Q1687">
        <v>8239562</v>
      </c>
      <c r="R1687">
        <v>588</v>
      </c>
      <c r="S1687" t="s">
        <v>111</v>
      </c>
      <c r="T1687" t="s">
        <v>112</v>
      </c>
      <c r="U1687" t="s">
        <v>113</v>
      </c>
      <c r="V1687">
        <v>15</v>
      </c>
      <c r="W1687">
        <v>2008</v>
      </c>
      <c r="X1687" s="1">
        <f>2025-טבלה2[[#This Row],[שנת יצור]]</f>
        <v>17</v>
      </c>
      <c r="Y1687" s="39">
        <v>45753</v>
      </c>
      <c r="Z1687" s="39">
        <v>46144</v>
      </c>
      <c r="AA1687" t="s">
        <v>119</v>
      </c>
      <c r="AB1687" t="s">
        <v>117</v>
      </c>
      <c r="AC1687" s="1">
        <f>LEN(טבלה2[[#This Row],[מספר רכב]])</f>
        <v>7</v>
      </c>
      <c r="AD1687" s="1" t="str">
        <f>RIGHT(טבלה2[[#This Row],[מספר רכב]],טבלה2[[#This Row],[ספרות בצדדים]])</f>
        <v>62</v>
      </c>
      <c r="AE1687" s="1" t="str">
        <f>MID(טבלה2[[#This Row],[מספר רכב]],טבלה2[[#This Row],[ספרות בצדדים]]+1,טבלה2[[#This Row],[ספרות באמצע]])</f>
        <v>395</v>
      </c>
      <c r="AF1687" s="1" t="str">
        <f>MID(טבלה2[[#This Row],[מספר רכב]],1,טבלה2[[#This Row],[ספרות בצדדים]])</f>
        <v>82</v>
      </c>
      <c r="AG1687" s="1" t="str">
        <f>CONCATENATE(טבלה2[[#This Row],[חלק שמאלי]],"-",טבלה2[[#This Row],[אמצע]],"-",טבלה2[[#This Row],[חלק ימני]])</f>
        <v>82-395-62</v>
      </c>
      <c r="AH1687">
        <f>IF(טבלה2[[#This Row],[מספר ספרות]]=7,3,2)</f>
        <v>3</v>
      </c>
      <c r="AI1687">
        <f>IF(טבלה2[[#This Row],[מספר ספרות]]=7,2,3)</f>
        <v>2</v>
      </c>
    </row>
    <row r="1688" spans="17:35" x14ac:dyDescent="0.25">
      <c r="Q1688">
        <v>6275660</v>
      </c>
      <c r="R1688">
        <v>588</v>
      </c>
      <c r="S1688" t="s">
        <v>111</v>
      </c>
      <c r="T1688" t="s">
        <v>112</v>
      </c>
      <c r="U1688" t="s">
        <v>113</v>
      </c>
      <c r="W1688">
        <v>2006</v>
      </c>
      <c r="X1688" s="1">
        <f>2025-טבלה2[[#This Row],[שנת יצור]]</f>
        <v>19</v>
      </c>
      <c r="Y1688" s="39">
        <v>45718</v>
      </c>
      <c r="Z1688" s="39">
        <v>46080</v>
      </c>
      <c r="AA1688" t="s">
        <v>156</v>
      </c>
      <c r="AB1688" t="s">
        <v>115</v>
      </c>
      <c r="AC1688" s="1">
        <f>LEN(טבלה2[[#This Row],[מספר רכב]])</f>
        <v>7</v>
      </c>
      <c r="AD1688" s="1" t="str">
        <f>RIGHT(טבלה2[[#This Row],[מספר רכב]],טבלה2[[#This Row],[ספרות בצדדים]])</f>
        <v>60</v>
      </c>
      <c r="AE1688" s="1" t="str">
        <f>MID(טבלה2[[#This Row],[מספר רכב]],טבלה2[[#This Row],[ספרות בצדדים]]+1,טבלה2[[#This Row],[ספרות באמצע]])</f>
        <v>756</v>
      </c>
      <c r="AF1688" s="1" t="str">
        <f>MID(טבלה2[[#This Row],[מספר רכב]],1,טבלה2[[#This Row],[ספרות בצדדים]])</f>
        <v>62</v>
      </c>
      <c r="AG1688" s="1" t="str">
        <f>CONCATENATE(טבלה2[[#This Row],[חלק שמאלי]],"-",טבלה2[[#This Row],[אמצע]],"-",טבלה2[[#This Row],[חלק ימני]])</f>
        <v>62-756-60</v>
      </c>
      <c r="AH1688">
        <f>IF(טבלה2[[#This Row],[מספר ספרות]]=7,3,2)</f>
        <v>3</v>
      </c>
      <c r="AI1688">
        <f>IF(טבלה2[[#This Row],[מספר ספרות]]=7,2,3)</f>
        <v>2</v>
      </c>
    </row>
    <row r="1689" spans="17:35" x14ac:dyDescent="0.25">
      <c r="Q1689">
        <v>8639464</v>
      </c>
      <c r="R1689">
        <v>413</v>
      </c>
      <c r="S1689" t="s">
        <v>123</v>
      </c>
      <c r="T1689" t="s">
        <v>159</v>
      </c>
      <c r="U1689" t="s">
        <v>158</v>
      </c>
      <c r="V1689">
        <v>15</v>
      </c>
      <c r="W1689">
        <v>2008</v>
      </c>
      <c r="X1689" s="1">
        <f>2025-טבלה2[[#This Row],[שנת יצור]]</f>
        <v>17</v>
      </c>
      <c r="Y1689" s="39">
        <v>45761</v>
      </c>
      <c r="Z1689" s="39">
        <v>46003</v>
      </c>
      <c r="AA1689" t="s">
        <v>126</v>
      </c>
      <c r="AB1689" t="s">
        <v>127</v>
      </c>
      <c r="AC1689" s="1">
        <f>LEN(טבלה2[[#This Row],[מספר רכב]])</f>
        <v>7</v>
      </c>
      <c r="AD1689" s="1" t="str">
        <f>RIGHT(טבלה2[[#This Row],[מספר רכב]],טבלה2[[#This Row],[ספרות בצדדים]])</f>
        <v>64</v>
      </c>
      <c r="AE1689" s="1" t="str">
        <f>MID(טבלה2[[#This Row],[מספר רכב]],טבלה2[[#This Row],[ספרות בצדדים]]+1,טבלה2[[#This Row],[ספרות באמצע]])</f>
        <v>394</v>
      </c>
      <c r="AF1689" s="1" t="str">
        <f>MID(טבלה2[[#This Row],[מספר רכב]],1,טבלה2[[#This Row],[ספרות בצדדים]])</f>
        <v>86</v>
      </c>
      <c r="AG1689" s="1" t="str">
        <f>CONCATENATE(טבלה2[[#This Row],[חלק שמאלי]],"-",טבלה2[[#This Row],[אמצע]],"-",טבלה2[[#This Row],[חלק ימני]])</f>
        <v>86-394-64</v>
      </c>
      <c r="AH1689">
        <f>IF(טבלה2[[#This Row],[מספר ספרות]]=7,3,2)</f>
        <v>3</v>
      </c>
      <c r="AI1689">
        <f>IF(טבלה2[[#This Row],[מספר ספרות]]=7,2,3)</f>
        <v>2</v>
      </c>
    </row>
    <row r="1690" spans="17:35" x14ac:dyDescent="0.25">
      <c r="Q1690">
        <v>6744966</v>
      </c>
      <c r="R1690">
        <v>413</v>
      </c>
      <c r="S1690" t="s">
        <v>123</v>
      </c>
      <c r="T1690" t="s">
        <v>180</v>
      </c>
      <c r="U1690" t="s">
        <v>125</v>
      </c>
      <c r="V1690">
        <v>15</v>
      </c>
      <c r="W1690">
        <v>2008</v>
      </c>
      <c r="X1690" s="1">
        <f>2025-טבלה2[[#This Row],[שנת יצור]]</f>
        <v>17</v>
      </c>
      <c r="Y1690" s="39">
        <v>45761</v>
      </c>
      <c r="Z1690" s="39">
        <v>46086</v>
      </c>
      <c r="AA1690" t="s">
        <v>119</v>
      </c>
      <c r="AB1690" t="s">
        <v>127</v>
      </c>
      <c r="AC1690" s="1">
        <f>LEN(טבלה2[[#This Row],[מספר רכב]])</f>
        <v>7</v>
      </c>
      <c r="AD1690" s="1" t="str">
        <f>RIGHT(טבלה2[[#This Row],[מספר רכב]],טבלה2[[#This Row],[ספרות בצדדים]])</f>
        <v>66</v>
      </c>
      <c r="AE1690" s="1" t="str">
        <f>MID(טבלה2[[#This Row],[מספר רכב]],טבלה2[[#This Row],[ספרות בצדדים]]+1,טבלה2[[#This Row],[ספרות באמצע]])</f>
        <v>449</v>
      </c>
      <c r="AF1690" s="1" t="str">
        <f>MID(טבלה2[[#This Row],[מספר רכב]],1,טבלה2[[#This Row],[ספרות בצדדים]])</f>
        <v>67</v>
      </c>
      <c r="AG1690" s="1" t="str">
        <f>CONCATENATE(טבלה2[[#This Row],[חלק שמאלי]],"-",טבלה2[[#This Row],[אמצע]],"-",טבלה2[[#This Row],[חלק ימני]])</f>
        <v>67-449-66</v>
      </c>
      <c r="AH1690">
        <f>IF(טבלה2[[#This Row],[מספר ספרות]]=7,3,2)</f>
        <v>3</v>
      </c>
      <c r="AI1690">
        <f>IF(טבלה2[[#This Row],[מספר ספרות]]=7,2,3)</f>
        <v>2</v>
      </c>
    </row>
    <row r="1691" spans="17:35" x14ac:dyDescent="0.25">
      <c r="Q1691">
        <v>2490365</v>
      </c>
      <c r="R1691">
        <v>734</v>
      </c>
      <c r="S1691" t="s">
        <v>139</v>
      </c>
      <c r="T1691" t="s">
        <v>207</v>
      </c>
      <c r="U1691" t="s">
        <v>208</v>
      </c>
      <c r="W1691">
        <v>2008</v>
      </c>
      <c r="X1691" s="1">
        <f>2025-טבלה2[[#This Row],[שנת יצור]]</f>
        <v>17</v>
      </c>
      <c r="Y1691" s="39">
        <v>45306</v>
      </c>
      <c r="Z1691" s="39">
        <v>45671</v>
      </c>
      <c r="AA1691" t="s">
        <v>184</v>
      </c>
      <c r="AB1691" t="s">
        <v>141</v>
      </c>
      <c r="AC1691" s="1">
        <f>LEN(טבלה2[[#This Row],[מספר רכב]])</f>
        <v>7</v>
      </c>
      <c r="AD1691" s="1" t="str">
        <f>RIGHT(טבלה2[[#This Row],[מספר רכב]],טבלה2[[#This Row],[ספרות בצדדים]])</f>
        <v>65</v>
      </c>
      <c r="AE1691" s="1" t="str">
        <f>MID(טבלה2[[#This Row],[מספר רכב]],טבלה2[[#This Row],[ספרות בצדדים]]+1,טבלה2[[#This Row],[ספרות באמצע]])</f>
        <v>903</v>
      </c>
      <c r="AF1691" s="1" t="str">
        <f>MID(טבלה2[[#This Row],[מספר רכב]],1,טבלה2[[#This Row],[ספרות בצדדים]])</f>
        <v>24</v>
      </c>
      <c r="AG1691" s="1" t="str">
        <f>CONCATENATE(טבלה2[[#This Row],[חלק שמאלי]],"-",טבלה2[[#This Row],[אמצע]],"-",טבלה2[[#This Row],[חלק ימני]])</f>
        <v>24-903-65</v>
      </c>
      <c r="AH1691">
        <f>IF(טבלה2[[#This Row],[מספר ספרות]]=7,3,2)</f>
        <v>3</v>
      </c>
      <c r="AI1691">
        <f>IF(טבלה2[[#This Row],[מספר ספרות]]=7,2,3)</f>
        <v>2</v>
      </c>
    </row>
    <row r="1692" spans="17:35" x14ac:dyDescent="0.25">
      <c r="Q1692">
        <v>1842161</v>
      </c>
      <c r="R1692">
        <v>588</v>
      </c>
      <c r="S1692" t="s">
        <v>111</v>
      </c>
      <c r="T1692" t="s">
        <v>112</v>
      </c>
      <c r="U1692" t="s">
        <v>113</v>
      </c>
      <c r="W1692">
        <v>2007</v>
      </c>
      <c r="X1692" s="1">
        <f>2025-טבלה2[[#This Row],[שנת יצור]]</f>
        <v>18</v>
      </c>
      <c r="Y1692" s="39">
        <v>45755</v>
      </c>
      <c r="Z1692" s="39">
        <v>46164</v>
      </c>
      <c r="AA1692" t="s">
        <v>116</v>
      </c>
      <c r="AB1692" t="s">
        <v>117</v>
      </c>
      <c r="AC1692" s="1">
        <f>LEN(טבלה2[[#This Row],[מספר רכב]])</f>
        <v>7</v>
      </c>
      <c r="AD1692" s="1" t="str">
        <f>RIGHT(טבלה2[[#This Row],[מספר רכב]],טבלה2[[#This Row],[ספרות בצדדים]])</f>
        <v>61</v>
      </c>
      <c r="AE1692" s="1" t="str">
        <f>MID(טבלה2[[#This Row],[מספר רכב]],טבלה2[[#This Row],[ספרות בצדדים]]+1,טבלה2[[#This Row],[ספרות באמצע]])</f>
        <v>421</v>
      </c>
      <c r="AF1692" s="1" t="str">
        <f>MID(טבלה2[[#This Row],[מספר רכב]],1,טבלה2[[#This Row],[ספרות בצדדים]])</f>
        <v>18</v>
      </c>
      <c r="AG1692" s="1" t="str">
        <f>CONCATENATE(טבלה2[[#This Row],[חלק שמאלי]],"-",טבלה2[[#This Row],[אמצע]],"-",טבלה2[[#This Row],[חלק ימני]])</f>
        <v>18-421-61</v>
      </c>
      <c r="AH1692">
        <f>IF(טבלה2[[#This Row],[מספר ספרות]]=7,3,2)</f>
        <v>3</v>
      </c>
      <c r="AI1692">
        <f>IF(טבלה2[[#This Row],[מספר ספרות]]=7,2,3)</f>
        <v>2</v>
      </c>
    </row>
    <row r="1693" spans="17:35" x14ac:dyDescent="0.25">
      <c r="Q1693">
        <v>6386060</v>
      </c>
      <c r="R1693">
        <v>588</v>
      </c>
      <c r="S1693" t="s">
        <v>111</v>
      </c>
      <c r="T1693" t="s">
        <v>112</v>
      </c>
      <c r="U1693" t="s">
        <v>113</v>
      </c>
      <c r="W1693">
        <v>2006</v>
      </c>
      <c r="X1693" s="1">
        <f>2025-טבלה2[[#This Row],[שנת יצור]]</f>
        <v>19</v>
      </c>
      <c r="Y1693" s="39">
        <v>45721</v>
      </c>
      <c r="Z1693" s="39">
        <v>46080</v>
      </c>
      <c r="AA1693" t="s">
        <v>120</v>
      </c>
      <c r="AB1693" t="s">
        <v>115</v>
      </c>
      <c r="AC1693" s="1">
        <f>LEN(טבלה2[[#This Row],[מספר רכב]])</f>
        <v>7</v>
      </c>
      <c r="AD1693" s="1" t="str">
        <f>RIGHT(טבלה2[[#This Row],[מספר רכב]],טבלה2[[#This Row],[ספרות בצדדים]])</f>
        <v>60</v>
      </c>
      <c r="AE1693" s="1" t="str">
        <f>MID(טבלה2[[#This Row],[מספר רכב]],טבלה2[[#This Row],[ספרות בצדדים]]+1,טבלה2[[#This Row],[ספרות באמצע]])</f>
        <v>860</v>
      </c>
      <c r="AF1693" s="1" t="str">
        <f>MID(טבלה2[[#This Row],[מספר רכב]],1,טבלה2[[#This Row],[ספרות בצדדים]])</f>
        <v>63</v>
      </c>
      <c r="AG1693" s="1" t="str">
        <f>CONCATENATE(טבלה2[[#This Row],[חלק שמאלי]],"-",טבלה2[[#This Row],[אמצע]],"-",טבלה2[[#This Row],[חלק ימני]])</f>
        <v>63-860-60</v>
      </c>
      <c r="AH1693">
        <f>IF(טבלה2[[#This Row],[מספר ספרות]]=7,3,2)</f>
        <v>3</v>
      </c>
      <c r="AI1693">
        <f>IF(טבלה2[[#This Row],[מספר ספרות]]=7,2,3)</f>
        <v>2</v>
      </c>
    </row>
    <row r="1694" spans="17:35" x14ac:dyDescent="0.25">
      <c r="Q1694">
        <v>9367450</v>
      </c>
      <c r="R1694">
        <v>588</v>
      </c>
      <c r="S1694" t="s">
        <v>111</v>
      </c>
      <c r="T1694" t="s">
        <v>968</v>
      </c>
      <c r="U1694" t="s">
        <v>194</v>
      </c>
      <c r="W1694">
        <v>2003</v>
      </c>
      <c r="X1694" s="1">
        <f>2025-טבלה2[[#This Row],[שנת יצור]]</f>
        <v>22</v>
      </c>
      <c r="Y1694" s="39">
        <v>45731</v>
      </c>
      <c r="Z1694" s="39">
        <v>45824</v>
      </c>
      <c r="AA1694" t="s">
        <v>120</v>
      </c>
      <c r="AB1694" t="s">
        <v>137</v>
      </c>
      <c r="AC1694" s="1">
        <f>LEN(טבלה2[[#This Row],[מספר רכב]])</f>
        <v>7</v>
      </c>
      <c r="AD1694" s="1" t="str">
        <f>RIGHT(טבלה2[[#This Row],[מספר רכב]],טבלה2[[#This Row],[ספרות בצדדים]])</f>
        <v>50</v>
      </c>
      <c r="AE1694" s="1" t="str">
        <f>MID(טבלה2[[#This Row],[מספר רכב]],טבלה2[[#This Row],[ספרות בצדדים]]+1,טבלה2[[#This Row],[ספרות באמצע]])</f>
        <v>674</v>
      </c>
      <c r="AF1694" s="1" t="str">
        <f>MID(טבלה2[[#This Row],[מספר רכב]],1,טבלה2[[#This Row],[ספרות בצדדים]])</f>
        <v>93</v>
      </c>
      <c r="AG1694" s="1" t="str">
        <f>CONCATENATE(טבלה2[[#This Row],[חלק שמאלי]],"-",טבלה2[[#This Row],[אמצע]],"-",טבלה2[[#This Row],[חלק ימני]])</f>
        <v>93-674-50</v>
      </c>
      <c r="AH1694">
        <f>IF(טבלה2[[#This Row],[מספר ספרות]]=7,3,2)</f>
        <v>3</v>
      </c>
      <c r="AI1694">
        <f>IF(טבלה2[[#This Row],[מספר ספרות]]=7,2,3)</f>
        <v>2</v>
      </c>
    </row>
    <row r="1695" spans="17:35" x14ac:dyDescent="0.25">
      <c r="Q1695">
        <v>45723003</v>
      </c>
      <c r="R1695">
        <v>839</v>
      </c>
      <c r="S1695" t="s">
        <v>244</v>
      </c>
      <c r="T1695" t="s">
        <v>855</v>
      </c>
      <c r="U1695" t="s">
        <v>856</v>
      </c>
      <c r="V1695">
        <v>4</v>
      </c>
      <c r="W1695">
        <v>2023</v>
      </c>
      <c r="X1695" s="1">
        <f>2025-טבלה2[[#This Row],[שנת יצור]]</f>
        <v>2</v>
      </c>
      <c r="Y1695" s="39">
        <v>45055</v>
      </c>
      <c r="Z1695" s="39">
        <v>46150</v>
      </c>
      <c r="AA1695" t="s">
        <v>126</v>
      </c>
      <c r="AB1695" t="s">
        <v>508</v>
      </c>
      <c r="AC1695" s="1">
        <f>LEN(טבלה2[[#This Row],[מספר רכב]])</f>
        <v>8</v>
      </c>
      <c r="AD1695" s="1" t="str">
        <f>RIGHT(טבלה2[[#This Row],[מספר רכב]],טבלה2[[#This Row],[ספרות בצדדים]])</f>
        <v>003</v>
      </c>
      <c r="AE1695" s="1" t="str">
        <f>MID(טבלה2[[#This Row],[מספר רכב]],טבלה2[[#This Row],[ספרות בצדדים]]+1,טבלה2[[#This Row],[ספרות באמצע]])</f>
        <v>23</v>
      </c>
      <c r="AF1695" s="1" t="str">
        <f>MID(טבלה2[[#This Row],[מספר רכב]],1,טבלה2[[#This Row],[ספרות בצדדים]])</f>
        <v>457</v>
      </c>
      <c r="AG1695" s="1" t="str">
        <f>CONCATENATE(טבלה2[[#This Row],[חלק שמאלי]],"-",טבלה2[[#This Row],[אמצע]],"-",טבלה2[[#This Row],[חלק ימני]])</f>
        <v>457-23-003</v>
      </c>
      <c r="AH1695">
        <f>IF(טבלה2[[#This Row],[מספר ספרות]]=7,3,2)</f>
        <v>2</v>
      </c>
      <c r="AI1695">
        <f>IF(טבלה2[[#This Row],[מספר ספרות]]=7,2,3)</f>
        <v>3</v>
      </c>
    </row>
    <row r="1696" spans="17:35" x14ac:dyDescent="0.25">
      <c r="Q1696">
        <v>7316578</v>
      </c>
      <c r="R1696">
        <v>502</v>
      </c>
      <c r="S1696" t="s">
        <v>334</v>
      </c>
      <c r="T1696" t="s">
        <v>433</v>
      </c>
      <c r="U1696" t="s">
        <v>198</v>
      </c>
      <c r="V1696">
        <v>14</v>
      </c>
      <c r="W1696">
        <v>2012</v>
      </c>
      <c r="X1696" s="1">
        <f>2025-טבלה2[[#This Row],[שנת יצור]]</f>
        <v>13</v>
      </c>
      <c r="Y1696" s="39">
        <v>45310</v>
      </c>
      <c r="Z1696" s="39">
        <v>45692</v>
      </c>
      <c r="AA1696" t="s">
        <v>118</v>
      </c>
      <c r="AB1696" t="s">
        <v>434</v>
      </c>
      <c r="AC1696" s="1">
        <f>LEN(טבלה2[[#This Row],[מספר רכב]])</f>
        <v>7</v>
      </c>
      <c r="AD1696" s="1" t="str">
        <f>RIGHT(טבלה2[[#This Row],[מספר רכב]],טבלה2[[#This Row],[ספרות בצדדים]])</f>
        <v>78</v>
      </c>
      <c r="AE1696" s="1" t="str">
        <f>MID(טבלה2[[#This Row],[מספר רכב]],טבלה2[[#This Row],[ספרות בצדדים]]+1,טבלה2[[#This Row],[ספרות באמצע]])</f>
        <v>165</v>
      </c>
      <c r="AF1696" s="1" t="str">
        <f>MID(טבלה2[[#This Row],[מספר רכב]],1,טבלה2[[#This Row],[ספרות בצדדים]])</f>
        <v>73</v>
      </c>
      <c r="AG1696" s="1" t="str">
        <f>CONCATENATE(טבלה2[[#This Row],[חלק שמאלי]],"-",טבלה2[[#This Row],[אמצע]],"-",טבלה2[[#This Row],[חלק ימני]])</f>
        <v>73-165-78</v>
      </c>
      <c r="AH1696">
        <f>IF(טבלה2[[#This Row],[מספר ספרות]]=7,3,2)</f>
        <v>3</v>
      </c>
      <c r="AI1696">
        <f>IF(טבלה2[[#This Row],[מספר ספרות]]=7,2,3)</f>
        <v>2</v>
      </c>
    </row>
    <row r="1697" spans="17:35" x14ac:dyDescent="0.25">
      <c r="Q1697">
        <v>8832664</v>
      </c>
      <c r="R1697">
        <v>413</v>
      </c>
      <c r="S1697" t="s">
        <v>123</v>
      </c>
      <c r="T1697" t="s">
        <v>180</v>
      </c>
      <c r="U1697" t="s">
        <v>125</v>
      </c>
      <c r="V1697">
        <v>15</v>
      </c>
      <c r="W1697">
        <v>2008</v>
      </c>
      <c r="X1697" s="1">
        <f>2025-טבלה2[[#This Row],[שנת יצור]]</f>
        <v>17</v>
      </c>
      <c r="Y1697" s="39">
        <v>45652</v>
      </c>
      <c r="Z1697" s="39">
        <v>46036</v>
      </c>
      <c r="AA1697" t="s">
        <v>119</v>
      </c>
      <c r="AB1697" t="s">
        <v>127</v>
      </c>
      <c r="AC1697" s="1">
        <f>LEN(טבלה2[[#This Row],[מספר רכב]])</f>
        <v>7</v>
      </c>
      <c r="AD1697" s="1" t="str">
        <f>RIGHT(טבלה2[[#This Row],[מספר רכב]],טבלה2[[#This Row],[ספרות בצדדים]])</f>
        <v>64</v>
      </c>
      <c r="AE1697" s="1" t="str">
        <f>MID(טבלה2[[#This Row],[מספר רכב]],טבלה2[[#This Row],[ספרות בצדדים]]+1,טבלה2[[#This Row],[ספרות באמצע]])</f>
        <v>326</v>
      </c>
      <c r="AF1697" s="1" t="str">
        <f>MID(טבלה2[[#This Row],[מספר רכב]],1,טבלה2[[#This Row],[ספרות בצדדים]])</f>
        <v>88</v>
      </c>
      <c r="AG1697" s="1" t="str">
        <f>CONCATENATE(טבלה2[[#This Row],[חלק שמאלי]],"-",טבלה2[[#This Row],[אמצע]],"-",טבלה2[[#This Row],[חלק ימני]])</f>
        <v>88-326-64</v>
      </c>
      <c r="AH1697">
        <f>IF(טבלה2[[#This Row],[מספר ספרות]]=7,3,2)</f>
        <v>3</v>
      </c>
      <c r="AI1697">
        <f>IF(טבלה2[[#This Row],[מספר ספרות]]=7,2,3)</f>
        <v>2</v>
      </c>
    </row>
    <row r="1698" spans="17:35" x14ac:dyDescent="0.25">
      <c r="Q1698">
        <v>45827603</v>
      </c>
      <c r="R1698">
        <v>413</v>
      </c>
      <c r="S1698" t="s">
        <v>123</v>
      </c>
      <c r="T1698" t="s">
        <v>969</v>
      </c>
      <c r="U1698" t="s">
        <v>970</v>
      </c>
      <c r="V1698">
        <v>7</v>
      </c>
      <c r="W1698">
        <v>2023</v>
      </c>
      <c r="X1698" s="1">
        <f>2025-טבלה2[[#This Row],[שנת יצור]]</f>
        <v>2</v>
      </c>
      <c r="Y1698" s="39">
        <v>45075</v>
      </c>
      <c r="Z1698" s="39">
        <v>46170</v>
      </c>
      <c r="AA1698" t="s">
        <v>119</v>
      </c>
      <c r="AB1698" t="s">
        <v>414</v>
      </c>
      <c r="AC1698" s="1">
        <f>LEN(טבלה2[[#This Row],[מספר רכב]])</f>
        <v>8</v>
      </c>
      <c r="AD1698" s="1" t="str">
        <f>RIGHT(טבלה2[[#This Row],[מספר רכב]],טבלה2[[#This Row],[ספרות בצדדים]])</f>
        <v>603</v>
      </c>
      <c r="AE1698" s="1" t="str">
        <f>MID(טבלה2[[#This Row],[מספר רכב]],טבלה2[[#This Row],[ספרות בצדדים]]+1,טבלה2[[#This Row],[ספרות באמצע]])</f>
        <v>27</v>
      </c>
      <c r="AF1698" s="1" t="str">
        <f>MID(טבלה2[[#This Row],[מספר רכב]],1,טבלה2[[#This Row],[ספרות בצדדים]])</f>
        <v>458</v>
      </c>
      <c r="AG1698" s="1" t="str">
        <f>CONCATENATE(טבלה2[[#This Row],[חלק שמאלי]],"-",טבלה2[[#This Row],[אמצע]],"-",טבלה2[[#This Row],[חלק ימני]])</f>
        <v>458-27-603</v>
      </c>
      <c r="AH1698">
        <f>IF(טבלה2[[#This Row],[מספר ספרות]]=7,3,2)</f>
        <v>2</v>
      </c>
      <c r="AI1698">
        <f>IF(טבלה2[[#This Row],[מספר ספרות]]=7,2,3)</f>
        <v>3</v>
      </c>
    </row>
    <row r="1699" spans="17:35" x14ac:dyDescent="0.25">
      <c r="Q1699">
        <v>65902803</v>
      </c>
      <c r="R1699">
        <v>299</v>
      </c>
      <c r="S1699" t="s">
        <v>374</v>
      </c>
      <c r="T1699" t="s">
        <v>769</v>
      </c>
      <c r="U1699" t="s">
        <v>393</v>
      </c>
      <c r="V1699">
        <v>11</v>
      </c>
      <c r="W1699">
        <v>2024</v>
      </c>
      <c r="X1699" s="1">
        <f>2025-טבלה2[[#This Row],[שנת יצור]]</f>
        <v>1</v>
      </c>
      <c r="Y1699" s="39">
        <v>45396</v>
      </c>
      <c r="Z1699" s="39">
        <v>46125</v>
      </c>
      <c r="AA1699" t="s">
        <v>133</v>
      </c>
      <c r="AB1699" t="s">
        <v>770</v>
      </c>
      <c r="AC1699" s="1">
        <f>LEN(טבלה2[[#This Row],[מספר רכב]])</f>
        <v>8</v>
      </c>
      <c r="AD1699" s="1" t="str">
        <f>RIGHT(טבלה2[[#This Row],[מספר רכב]],טבלה2[[#This Row],[ספרות בצדדים]])</f>
        <v>803</v>
      </c>
      <c r="AE1699" s="1" t="str">
        <f>MID(טבלה2[[#This Row],[מספר רכב]],טבלה2[[#This Row],[ספרות בצדדים]]+1,טבלה2[[#This Row],[ספרות באמצע]])</f>
        <v>02</v>
      </c>
      <c r="AF1699" s="1" t="str">
        <f>MID(טבלה2[[#This Row],[מספר רכב]],1,טבלה2[[#This Row],[ספרות בצדדים]])</f>
        <v>659</v>
      </c>
      <c r="AG1699" s="1" t="str">
        <f>CONCATENATE(טבלה2[[#This Row],[חלק שמאלי]],"-",טבלה2[[#This Row],[אמצע]],"-",טבלה2[[#This Row],[חלק ימני]])</f>
        <v>659-02-803</v>
      </c>
      <c r="AH1699">
        <f>IF(טבלה2[[#This Row],[מספר ספרות]]=7,3,2)</f>
        <v>2</v>
      </c>
      <c r="AI1699">
        <f>IF(טבלה2[[#This Row],[מספר ספרות]]=7,2,3)</f>
        <v>3</v>
      </c>
    </row>
    <row r="1700" spans="17:35" x14ac:dyDescent="0.25">
      <c r="Q1700">
        <v>3598813</v>
      </c>
      <c r="R1700">
        <v>588</v>
      </c>
      <c r="S1700" t="s">
        <v>111</v>
      </c>
      <c r="T1700" t="s">
        <v>112</v>
      </c>
      <c r="U1700" t="s">
        <v>113</v>
      </c>
      <c r="W1700">
        <v>2006</v>
      </c>
      <c r="X1700" s="1">
        <f>2025-טבלה2[[#This Row],[שנת יצור]]</f>
        <v>19</v>
      </c>
      <c r="Y1700" s="39">
        <v>45606</v>
      </c>
      <c r="Z1700" s="39">
        <v>45990</v>
      </c>
      <c r="AA1700" t="s">
        <v>116</v>
      </c>
      <c r="AB1700" t="s">
        <v>115</v>
      </c>
      <c r="AC1700" s="1">
        <f>LEN(טבלה2[[#This Row],[מספר רכב]])</f>
        <v>7</v>
      </c>
      <c r="AD1700" s="1" t="str">
        <f>RIGHT(טבלה2[[#This Row],[מספר רכב]],טבלה2[[#This Row],[ספרות בצדדים]])</f>
        <v>13</v>
      </c>
      <c r="AE1700" s="1" t="str">
        <f>MID(טבלה2[[#This Row],[מספר רכב]],טבלה2[[#This Row],[ספרות בצדדים]]+1,טבלה2[[#This Row],[ספרות באמצע]])</f>
        <v>988</v>
      </c>
      <c r="AF1700" s="1" t="str">
        <f>MID(טבלה2[[#This Row],[מספר רכב]],1,טבלה2[[#This Row],[ספרות בצדדים]])</f>
        <v>35</v>
      </c>
      <c r="AG1700" s="1" t="str">
        <f>CONCATENATE(טבלה2[[#This Row],[חלק שמאלי]],"-",טבלה2[[#This Row],[אמצע]],"-",טבלה2[[#This Row],[חלק ימני]])</f>
        <v>35-988-13</v>
      </c>
      <c r="AH1700">
        <f>IF(טבלה2[[#This Row],[מספר ספרות]]=7,3,2)</f>
        <v>3</v>
      </c>
      <c r="AI1700">
        <f>IF(טבלה2[[#This Row],[מספר ספרות]]=7,2,3)</f>
        <v>2</v>
      </c>
    </row>
    <row r="1701" spans="17:35" x14ac:dyDescent="0.25">
      <c r="Q1701">
        <v>2252465</v>
      </c>
      <c r="R1701">
        <v>588</v>
      </c>
      <c r="S1701" t="s">
        <v>111</v>
      </c>
      <c r="T1701" t="s">
        <v>129</v>
      </c>
      <c r="U1701" t="s">
        <v>130</v>
      </c>
      <c r="V1701">
        <v>15</v>
      </c>
      <c r="W1701">
        <v>2008</v>
      </c>
      <c r="X1701" s="1">
        <f>2025-טבלה2[[#This Row],[שנת יצור]]</f>
        <v>17</v>
      </c>
      <c r="Y1701" s="39">
        <v>45427</v>
      </c>
      <c r="Z1701" s="39">
        <v>45658</v>
      </c>
      <c r="AA1701" t="s">
        <v>156</v>
      </c>
      <c r="AB1701" t="s">
        <v>131</v>
      </c>
      <c r="AC1701" s="1">
        <f>LEN(טבלה2[[#This Row],[מספר רכב]])</f>
        <v>7</v>
      </c>
      <c r="AD1701" s="1" t="str">
        <f>RIGHT(טבלה2[[#This Row],[מספר רכב]],טבלה2[[#This Row],[ספרות בצדדים]])</f>
        <v>65</v>
      </c>
      <c r="AE1701" s="1" t="str">
        <f>MID(טבלה2[[#This Row],[מספר רכב]],טבלה2[[#This Row],[ספרות בצדדים]]+1,טבלה2[[#This Row],[ספרות באמצע]])</f>
        <v>524</v>
      </c>
      <c r="AF1701" s="1" t="str">
        <f>MID(טבלה2[[#This Row],[מספר רכב]],1,טבלה2[[#This Row],[ספרות בצדדים]])</f>
        <v>22</v>
      </c>
      <c r="AG1701" s="1" t="str">
        <f>CONCATENATE(טבלה2[[#This Row],[חלק שמאלי]],"-",טבלה2[[#This Row],[אמצע]],"-",טבלה2[[#This Row],[חלק ימני]])</f>
        <v>22-524-65</v>
      </c>
      <c r="AH1701">
        <f>IF(טבלה2[[#This Row],[מספר ספרות]]=7,3,2)</f>
        <v>3</v>
      </c>
      <c r="AI1701">
        <f>IF(טבלה2[[#This Row],[מספר ספרות]]=7,2,3)</f>
        <v>2</v>
      </c>
    </row>
    <row r="1702" spans="17:35" x14ac:dyDescent="0.25">
      <c r="Q1702">
        <v>2440065</v>
      </c>
      <c r="R1702">
        <v>588</v>
      </c>
      <c r="S1702" t="s">
        <v>111</v>
      </c>
      <c r="T1702" t="s">
        <v>129</v>
      </c>
      <c r="U1702" t="s">
        <v>130</v>
      </c>
      <c r="V1702">
        <v>15</v>
      </c>
      <c r="W1702">
        <v>2008</v>
      </c>
      <c r="X1702" s="1">
        <f>2025-טבלה2[[#This Row],[שנת יצור]]</f>
        <v>17</v>
      </c>
      <c r="Y1702" s="39">
        <v>45467</v>
      </c>
      <c r="Z1702" s="39">
        <v>45662</v>
      </c>
      <c r="AA1702" t="s">
        <v>116</v>
      </c>
      <c r="AB1702" t="s">
        <v>131</v>
      </c>
      <c r="AC1702" s="1">
        <f>LEN(טבלה2[[#This Row],[מספר רכב]])</f>
        <v>7</v>
      </c>
      <c r="AD1702" s="1" t="str">
        <f>RIGHT(טבלה2[[#This Row],[מספר רכב]],טבלה2[[#This Row],[ספרות בצדדים]])</f>
        <v>65</v>
      </c>
      <c r="AE1702" s="1" t="str">
        <f>MID(טבלה2[[#This Row],[מספר רכב]],טבלה2[[#This Row],[ספרות בצדדים]]+1,טבלה2[[#This Row],[ספרות באמצע]])</f>
        <v>400</v>
      </c>
      <c r="AF1702" s="1" t="str">
        <f>MID(טבלה2[[#This Row],[מספר רכב]],1,טבלה2[[#This Row],[ספרות בצדדים]])</f>
        <v>24</v>
      </c>
      <c r="AG1702" s="1" t="str">
        <f>CONCATENATE(טבלה2[[#This Row],[חלק שמאלי]],"-",טבלה2[[#This Row],[אמצע]],"-",טבלה2[[#This Row],[חלק ימני]])</f>
        <v>24-400-65</v>
      </c>
      <c r="AH1702">
        <f>IF(טבלה2[[#This Row],[מספר ספרות]]=7,3,2)</f>
        <v>3</v>
      </c>
      <c r="AI1702">
        <f>IF(טבלה2[[#This Row],[מספר ספרות]]=7,2,3)</f>
        <v>2</v>
      </c>
    </row>
    <row r="1703" spans="17:35" x14ac:dyDescent="0.25">
      <c r="Q1703">
        <v>6499560</v>
      </c>
      <c r="R1703">
        <v>588</v>
      </c>
      <c r="S1703" t="s">
        <v>111</v>
      </c>
      <c r="T1703" t="s">
        <v>112</v>
      </c>
      <c r="U1703" t="s">
        <v>113</v>
      </c>
      <c r="W1703">
        <v>2006</v>
      </c>
      <c r="X1703" s="1">
        <f>2025-טבלה2[[#This Row],[שנת יצור]]</f>
        <v>19</v>
      </c>
      <c r="Y1703" s="39">
        <v>45734</v>
      </c>
      <c r="Z1703" s="39">
        <v>46099</v>
      </c>
      <c r="AA1703" t="s">
        <v>118</v>
      </c>
      <c r="AB1703" t="s">
        <v>115</v>
      </c>
      <c r="AC1703" s="1">
        <f>LEN(טבלה2[[#This Row],[מספר רכב]])</f>
        <v>7</v>
      </c>
      <c r="AD1703" s="1" t="str">
        <f>RIGHT(טבלה2[[#This Row],[מספר רכב]],טבלה2[[#This Row],[ספרות בצדדים]])</f>
        <v>60</v>
      </c>
      <c r="AE1703" s="1" t="str">
        <f>MID(טבלה2[[#This Row],[מספר רכב]],טבלה2[[#This Row],[ספרות בצדדים]]+1,טבלה2[[#This Row],[ספרות באמצע]])</f>
        <v>995</v>
      </c>
      <c r="AF1703" s="1" t="str">
        <f>MID(טבלה2[[#This Row],[מספר רכב]],1,טבלה2[[#This Row],[ספרות בצדדים]])</f>
        <v>64</v>
      </c>
      <c r="AG1703" s="1" t="str">
        <f>CONCATENATE(טבלה2[[#This Row],[חלק שמאלי]],"-",טבלה2[[#This Row],[אמצע]],"-",טבלה2[[#This Row],[חלק ימני]])</f>
        <v>64-995-60</v>
      </c>
      <c r="AH1703">
        <f>IF(טבלה2[[#This Row],[מספר ספרות]]=7,3,2)</f>
        <v>3</v>
      </c>
      <c r="AI1703">
        <f>IF(טבלה2[[#This Row],[מספר ספרות]]=7,2,3)</f>
        <v>2</v>
      </c>
    </row>
    <row r="1704" spans="17:35" x14ac:dyDescent="0.25">
      <c r="Q1704">
        <v>4812451</v>
      </c>
      <c r="R1704">
        <v>588</v>
      </c>
      <c r="S1704" t="s">
        <v>111</v>
      </c>
      <c r="T1704" t="s">
        <v>135</v>
      </c>
      <c r="U1704" t="s">
        <v>136</v>
      </c>
      <c r="W1704">
        <v>2003</v>
      </c>
      <c r="X1704" s="1">
        <f>2025-טבלה2[[#This Row],[שנת יצור]]</f>
        <v>22</v>
      </c>
      <c r="Y1704" s="39">
        <v>45718</v>
      </c>
      <c r="Z1704" s="39">
        <v>45932</v>
      </c>
      <c r="AA1704" t="s">
        <v>119</v>
      </c>
      <c r="AB1704" t="s">
        <v>137</v>
      </c>
      <c r="AC1704" s="1">
        <f>LEN(טבלה2[[#This Row],[מספר רכב]])</f>
        <v>7</v>
      </c>
      <c r="AD1704" s="1" t="str">
        <f>RIGHT(טבלה2[[#This Row],[מספר רכב]],טבלה2[[#This Row],[ספרות בצדדים]])</f>
        <v>51</v>
      </c>
      <c r="AE1704" s="1" t="str">
        <f>MID(טבלה2[[#This Row],[מספר רכב]],טבלה2[[#This Row],[ספרות בצדדים]]+1,טבלה2[[#This Row],[ספרות באמצע]])</f>
        <v>124</v>
      </c>
      <c r="AF1704" s="1" t="str">
        <f>MID(טבלה2[[#This Row],[מספר רכב]],1,טבלה2[[#This Row],[ספרות בצדדים]])</f>
        <v>48</v>
      </c>
      <c r="AG1704" s="1" t="str">
        <f>CONCATENATE(טבלה2[[#This Row],[חלק שמאלי]],"-",טבלה2[[#This Row],[אמצע]],"-",טבלה2[[#This Row],[חלק ימני]])</f>
        <v>48-124-51</v>
      </c>
      <c r="AH1704">
        <f>IF(טבלה2[[#This Row],[מספר ספרות]]=7,3,2)</f>
        <v>3</v>
      </c>
      <c r="AI1704">
        <f>IF(טבלה2[[#This Row],[מספר ספרות]]=7,2,3)</f>
        <v>2</v>
      </c>
    </row>
    <row r="1705" spans="17:35" x14ac:dyDescent="0.25">
      <c r="Q1705">
        <v>1267162</v>
      </c>
      <c r="R1705">
        <v>413</v>
      </c>
      <c r="S1705" t="s">
        <v>123</v>
      </c>
      <c r="T1705" t="s">
        <v>124</v>
      </c>
      <c r="U1705" t="s">
        <v>125</v>
      </c>
      <c r="W1705">
        <v>2007</v>
      </c>
      <c r="X1705" s="1">
        <f>2025-טבלה2[[#This Row],[שנת יצור]]</f>
        <v>18</v>
      </c>
      <c r="Y1705" s="39">
        <v>45550</v>
      </c>
      <c r="Z1705" s="39">
        <v>45919</v>
      </c>
      <c r="AA1705" t="s">
        <v>133</v>
      </c>
      <c r="AB1705" t="s">
        <v>127</v>
      </c>
      <c r="AC1705" s="1">
        <f>LEN(טבלה2[[#This Row],[מספר רכב]])</f>
        <v>7</v>
      </c>
      <c r="AD1705" s="1" t="str">
        <f>RIGHT(טבלה2[[#This Row],[מספר רכב]],טבלה2[[#This Row],[ספרות בצדדים]])</f>
        <v>62</v>
      </c>
      <c r="AE1705" s="1" t="str">
        <f>MID(טבלה2[[#This Row],[מספר רכב]],טבלה2[[#This Row],[ספרות בצדדים]]+1,טבלה2[[#This Row],[ספרות באמצע]])</f>
        <v>671</v>
      </c>
      <c r="AF1705" s="1" t="str">
        <f>MID(טבלה2[[#This Row],[מספר רכב]],1,טבלה2[[#This Row],[ספרות בצדדים]])</f>
        <v>12</v>
      </c>
      <c r="AG1705" s="1" t="str">
        <f>CONCATENATE(טבלה2[[#This Row],[חלק שמאלי]],"-",טבלה2[[#This Row],[אמצע]],"-",טבלה2[[#This Row],[חלק ימני]])</f>
        <v>12-671-62</v>
      </c>
      <c r="AH1705">
        <f>IF(טבלה2[[#This Row],[מספר ספרות]]=7,3,2)</f>
        <v>3</v>
      </c>
      <c r="AI1705">
        <f>IF(טבלה2[[#This Row],[מספר ספרות]]=7,2,3)</f>
        <v>2</v>
      </c>
    </row>
    <row r="1706" spans="17:35" x14ac:dyDescent="0.25">
      <c r="Q1706">
        <v>45761703</v>
      </c>
      <c r="R1706">
        <v>672</v>
      </c>
      <c r="S1706" t="s">
        <v>255</v>
      </c>
      <c r="T1706" t="s">
        <v>759</v>
      </c>
      <c r="U1706" t="s">
        <v>410</v>
      </c>
      <c r="V1706">
        <v>3</v>
      </c>
      <c r="W1706">
        <v>2023</v>
      </c>
      <c r="X1706" s="1">
        <f>2025-טבלה2[[#This Row],[שנת יצור]]</f>
        <v>2</v>
      </c>
      <c r="Y1706" s="39">
        <v>45069</v>
      </c>
      <c r="Z1706" s="39">
        <v>46164</v>
      </c>
      <c r="AA1706" t="s">
        <v>133</v>
      </c>
      <c r="AB1706" t="s">
        <v>760</v>
      </c>
      <c r="AC1706" s="1">
        <f>LEN(טבלה2[[#This Row],[מספר רכב]])</f>
        <v>8</v>
      </c>
      <c r="AD1706" s="1" t="str">
        <f>RIGHT(טבלה2[[#This Row],[מספר רכב]],טבלה2[[#This Row],[ספרות בצדדים]])</f>
        <v>703</v>
      </c>
      <c r="AE1706" s="1" t="str">
        <f>MID(טבלה2[[#This Row],[מספר רכב]],טבלה2[[#This Row],[ספרות בצדדים]]+1,טבלה2[[#This Row],[ספרות באמצע]])</f>
        <v>61</v>
      </c>
      <c r="AF1706" s="1" t="str">
        <f>MID(טבלה2[[#This Row],[מספר רכב]],1,טבלה2[[#This Row],[ספרות בצדדים]])</f>
        <v>457</v>
      </c>
      <c r="AG1706" s="1" t="str">
        <f>CONCATENATE(טבלה2[[#This Row],[חלק שמאלי]],"-",טבלה2[[#This Row],[אמצע]],"-",טבלה2[[#This Row],[חלק ימני]])</f>
        <v>457-61-703</v>
      </c>
      <c r="AH1706">
        <f>IF(טבלה2[[#This Row],[מספר ספרות]]=7,3,2)</f>
        <v>2</v>
      </c>
      <c r="AI1706">
        <f>IF(טבלה2[[#This Row],[מספר ספרות]]=7,2,3)</f>
        <v>3</v>
      </c>
    </row>
    <row r="1707" spans="17:35" x14ac:dyDescent="0.25">
      <c r="Q1707">
        <v>1410672</v>
      </c>
      <c r="R1707">
        <v>885</v>
      </c>
      <c r="S1707" t="s">
        <v>239</v>
      </c>
      <c r="T1707" t="s">
        <v>464</v>
      </c>
      <c r="U1707" t="s">
        <v>151</v>
      </c>
      <c r="V1707">
        <v>15</v>
      </c>
      <c r="W1707">
        <v>2010</v>
      </c>
      <c r="X1707" s="1">
        <f>2025-טבלה2[[#This Row],[שנת יצור]]</f>
        <v>15</v>
      </c>
      <c r="Y1707" s="39">
        <v>45526</v>
      </c>
      <c r="Z1707" s="39">
        <v>45695</v>
      </c>
      <c r="AA1707" t="s">
        <v>367</v>
      </c>
      <c r="AB1707" t="s">
        <v>416</v>
      </c>
      <c r="AC1707" s="1">
        <f>LEN(טבלה2[[#This Row],[מספר רכב]])</f>
        <v>7</v>
      </c>
      <c r="AD1707" s="1" t="str">
        <f>RIGHT(טבלה2[[#This Row],[מספר רכב]],טבלה2[[#This Row],[ספרות בצדדים]])</f>
        <v>72</v>
      </c>
      <c r="AE1707" s="1" t="str">
        <f>MID(טבלה2[[#This Row],[מספר רכב]],טבלה2[[#This Row],[ספרות בצדדים]]+1,טבלה2[[#This Row],[ספרות באמצע]])</f>
        <v>106</v>
      </c>
      <c r="AF1707" s="1" t="str">
        <f>MID(טבלה2[[#This Row],[מספר רכב]],1,טבלה2[[#This Row],[ספרות בצדדים]])</f>
        <v>14</v>
      </c>
      <c r="AG1707" s="1" t="str">
        <f>CONCATENATE(טבלה2[[#This Row],[חלק שמאלי]],"-",טבלה2[[#This Row],[אמצע]],"-",טבלה2[[#This Row],[חלק ימני]])</f>
        <v>14-106-72</v>
      </c>
      <c r="AH1707">
        <f>IF(טבלה2[[#This Row],[מספר ספרות]]=7,3,2)</f>
        <v>3</v>
      </c>
      <c r="AI1707">
        <f>IF(טבלה2[[#This Row],[מספר ספרות]]=7,2,3)</f>
        <v>2</v>
      </c>
    </row>
    <row r="1708" spans="17:35" x14ac:dyDescent="0.25">
      <c r="Q1708">
        <v>3961813</v>
      </c>
      <c r="R1708">
        <v>588</v>
      </c>
      <c r="S1708" t="s">
        <v>111</v>
      </c>
      <c r="T1708" t="s">
        <v>112</v>
      </c>
      <c r="U1708" t="s">
        <v>113</v>
      </c>
      <c r="W1708">
        <v>2006</v>
      </c>
      <c r="X1708" s="1">
        <f>2025-טבלה2[[#This Row],[שנת יצור]]</f>
        <v>19</v>
      </c>
      <c r="Y1708" s="39">
        <v>45291</v>
      </c>
      <c r="Z1708" s="39">
        <v>45653</v>
      </c>
      <c r="AA1708" t="s">
        <v>116</v>
      </c>
      <c r="AB1708" t="s">
        <v>115</v>
      </c>
      <c r="AC1708" s="1">
        <f>LEN(טבלה2[[#This Row],[מספר רכב]])</f>
        <v>7</v>
      </c>
      <c r="AD1708" s="1" t="str">
        <f>RIGHT(טבלה2[[#This Row],[מספר רכב]],טבלה2[[#This Row],[ספרות בצדדים]])</f>
        <v>13</v>
      </c>
      <c r="AE1708" s="1" t="str">
        <f>MID(טבלה2[[#This Row],[מספר רכב]],טבלה2[[#This Row],[ספרות בצדדים]]+1,טבלה2[[#This Row],[ספרות באמצע]])</f>
        <v>618</v>
      </c>
      <c r="AF1708" s="1" t="str">
        <f>MID(טבלה2[[#This Row],[מספר רכב]],1,טבלה2[[#This Row],[ספרות בצדדים]])</f>
        <v>39</v>
      </c>
      <c r="AG1708" s="1" t="str">
        <f>CONCATENATE(טבלה2[[#This Row],[חלק שמאלי]],"-",טבלה2[[#This Row],[אמצע]],"-",טבלה2[[#This Row],[חלק ימני]])</f>
        <v>39-618-13</v>
      </c>
      <c r="AH1708">
        <f>IF(טבלה2[[#This Row],[מספר ספרות]]=7,3,2)</f>
        <v>3</v>
      </c>
      <c r="AI1708">
        <f>IF(טבלה2[[#This Row],[מספר ספרות]]=7,2,3)</f>
        <v>2</v>
      </c>
    </row>
    <row r="1709" spans="17:35" x14ac:dyDescent="0.25">
      <c r="Q1709">
        <v>9497665</v>
      </c>
      <c r="R1709">
        <v>588</v>
      </c>
      <c r="S1709" t="s">
        <v>111</v>
      </c>
      <c r="T1709" t="s">
        <v>253</v>
      </c>
      <c r="U1709" t="s">
        <v>188</v>
      </c>
      <c r="V1709">
        <v>15</v>
      </c>
      <c r="W1709">
        <v>2008</v>
      </c>
      <c r="X1709" s="1">
        <f>2025-טבלה2[[#This Row],[שנת יצור]]</f>
        <v>17</v>
      </c>
      <c r="Y1709" s="39">
        <v>45343</v>
      </c>
      <c r="Z1709" s="39">
        <v>45733</v>
      </c>
      <c r="AA1709" t="s">
        <v>233</v>
      </c>
      <c r="AB1709" t="s">
        <v>115</v>
      </c>
      <c r="AC1709" s="1">
        <f>LEN(טבלה2[[#This Row],[מספר רכב]])</f>
        <v>7</v>
      </c>
      <c r="AD1709" s="1" t="str">
        <f>RIGHT(טבלה2[[#This Row],[מספר רכב]],טבלה2[[#This Row],[ספרות בצדדים]])</f>
        <v>65</v>
      </c>
      <c r="AE1709" s="1" t="str">
        <f>MID(טבלה2[[#This Row],[מספר רכב]],טבלה2[[#This Row],[ספרות בצדדים]]+1,טבלה2[[#This Row],[ספרות באמצע]])</f>
        <v>976</v>
      </c>
      <c r="AF1709" s="1" t="str">
        <f>MID(טבלה2[[#This Row],[מספר רכב]],1,טבלה2[[#This Row],[ספרות בצדדים]])</f>
        <v>94</v>
      </c>
      <c r="AG1709" s="1" t="str">
        <f>CONCATENATE(טבלה2[[#This Row],[חלק שמאלי]],"-",טבלה2[[#This Row],[אמצע]],"-",טבלה2[[#This Row],[חלק ימני]])</f>
        <v>94-976-65</v>
      </c>
      <c r="AH1709">
        <f>IF(טבלה2[[#This Row],[מספר ספרות]]=7,3,2)</f>
        <v>3</v>
      </c>
      <c r="AI1709">
        <f>IF(טבלה2[[#This Row],[מספר ספרות]]=7,2,3)</f>
        <v>2</v>
      </c>
    </row>
    <row r="1710" spans="17:35" x14ac:dyDescent="0.25">
      <c r="Q1710">
        <v>2354550</v>
      </c>
      <c r="R1710">
        <v>361</v>
      </c>
      <c r="S1710" t="s">
        <v>840</v>
      </c>
      <c r="T1710" t="s">
        <v>971</v>
      </c>
      <c r="W1710">
        <v>2003</v>
      </c>
      <c r="X1710" s="1">
        <f>2025-טבלה2[[#This Row],[שנת יצור]]</f>
        <v>22</v>
      </c>
      <c r="Y1710" s="39">
        <v>45496</v>
      </c>
      <c r="Z1710" s="39">
        <v>45605</v>
      </c>
      <c r="AA1710" t="s">
        <v>246</v>
      </c>
      <c r="AB1710" t="s">
        <v>972</v>
      </c>
      <c r="AC1710" s="1">
        <f>LEN(טבלה2[[#This Row],[מספר רכב]])</f>
        <v>7</v>
      </c>
      <c r="AD1710" s="1" t="str">
        <f>RIGHT(טבלה2[[#This Row],[מספר רכב]],טבלה2[[#This Row],[ספרות בצדדים]])</f>
        <v>50</v>
      </c>
      <c r="AE1710" s="1" t="str">
        <f>MID(טבלה2[[#This Row],[מספר רכב]],טבלה2[[#This Row],[ספרות בצדדים]]+1,טבלה2[[#This Row],[ספרות באמצע]])</f>
        <v>545</v>
      </c>
      <c r="AF1710" s="1" t="str">
        <f>MID(טבלה2[[#This Row],[מספר רכב]],1,טבלה2[[#This Row],[ספרות בצדדים]])</f>
        <v>23</v>
      </c>
      <c r="AG1710" s="1" t="str">
        <f>CONCATENATE(טבלה2[[#This Row],[חלק שמאלי]],"-",טבלה2[[#This Row],[אמצע]],"-",טבלה2[[#This Row],[חלק ימני]])</f>
        <v>23-545-50</v>
      </c>
      <c r="AH1710">
        <f>IF(טבלה2[[#This Row],[מספר ספרות]]=7,3,2)</f>
        <v>3</v>
      </c>
      <c r="AI1710">
        <f>IF(טבלה2[[#This Row],[מספר ספרות]]=7,2,3)</f>
        <v>2</v>
      </c>
    </row>
    <row r="1711" spans="17:35" x14ac:dyDescent="0.25">
      <c r="Q1711">
        <v>5054951</v>
      </c>
      <c r="R1711">
        <v>734</v>
      </c>
      <c r="S1711" t="s">
        <v>139</v>
      </c>
      <c r="T1711" t="s">
        <v>140</v>
      </c>
      <c r="U1711" t="s">
        <v>136</v>
      </c>
      <c r="W1711">
        <v>2004</v>
      </c>
      <c r="X1711" s="1">
        <f>2025-טבלה2[[#This Row],[שנת יצור]]</f>
        <v>21</v>
      </c>
      <c r="Y1711" s="39">
        <v>45614</v>
      </c>
      <c r="Z1711" s="39">
        <v>45797</v>
      </c>
      <c r="AA1711" t="s">
        <v>119</v>
      </c>
      <c r="AB1711" t="s">
        <v>141</v>
      </c>
      <c r="AC1711" s="1">
        <f>LEN(טבלה2[[#This Row],[מספר רכב]])</f>
        <v>7</v>
      </c>
      <c r="AD1711" s="1" t="str">
        <f>RIGHT(טבלה2[[#This Row],[מספר רכב]],טבלה2[[#This Row],[ספרות בצדדים]])</f>
        <v>51</v>
      </c>
      <c r="AE1711" s="1" t="str">
        <f>MID(טבלה2[[#This Row],[מספר רכב]],טבלה2[[#This Row],[ספרות בצדדים]]+1,טבלה2[[#This Row],[ספרות באמצע]])</f>
        <v>549</v>
      </c>
      <c r="AF1711" s="1" t="str">
        <f>MID(טבלה2[[#This Row],[מספר רכב]],1,טבלה2[[#This Row],[ספרות בצדדים]])</f>
        <v>50</v>
      </c>
      <c r="AG1711" s="1" t="str">
        <f>CONCATENATE(טבלה2[[#This Row],[חלק שמאלי]],"-",טבלה2[[#This Row],[אמצע]],"-",טבלה2[[#This Row],[חלק ימני]])</f>
        <v>50-549-51</v>
      </c>
      <c r="AH1711">
        <f>IF(טבלה2[[#This Row],[מספר ספרות]]=7,3,2)</f>
        <v>3</v>
      </c>
      <c r="AI1711">
        <f>IF(טבלה2[[#This Row],[מספר ספרות]]=7,2,3)</f>
        <v>2</v>
      </c>
    </row>
    <row r="1712" spans="17:35" x14ac:dyDescent="0.25">
      <c r="Q1712">
        <v>8628164</v>
      </c>
      <c r="R1712">
        <v>413</v>
      </c>
      <c r="S1712" t="s">
        <v>123</v>
      </c>
      <c r="T1712" t="s">
        <v>159</v>
      </c>
      <c r="U1712" t="s">
        <v>158</v>
      </c>
      <c r="V1712">
        <v>15</v>
      </c>
      <c r="W1712">
        <v>2008</v>
      </c>
      <c r="X1712" s="1">
        <f>2025-טבלה2[[#This Row],[שנת יצור]]</f>
        <v>17</v>
      </c>
      <c r="Y1712" s="39">
        <v>45316</v>
      </c>
      <c r="Z1712" s="39">
        <v>45635</v>
      </c>
      <c r="AA1712" t="s">
        <v>133</v>
      </c>
      <c r="AB1712" t="s">
        <v>127</v>
      </c>
      <c r="AC1712" s="1">
        <f>LEN(טבלה2[[#This Row],[מספר רכב]])</f>
        <v>7</v>
      </c>
      <c r="AD1712" s="1" t="str">
        <f>RIGHT(טבלה2[[#This Row],[מספר רכב]],טבלה2[[#This Row],[ספרות בצדדים]])</f>
        <v>64</v>
      </c>
      <c r="AE1712" s="1" t="str">
        <f>MID(טבלה2[[#This Row],[מספר רכב]],טבלה2[[#This Row],[ספרות בצדדים]]+1,טבלה2[[#This Row],[ספרות באמצע]])</f>
        <v>281</v>
      </c>
      <c r="AF1712" s="1" t="str">
        <f>MID(טבלה2[[#This Row],[מספר רכב]],1,טבלה2[[#This Row],[ספרות בצדדים]])</f>
        <v>86</v>
      </c>
      <c r="AG1712" s="1" t="str">
        <f>CONCATENATE(טבלה2[[#This Row],[חלק שמאלי]],"-",טבלה2[[#This Row],[אמצע]],"-",טבלה2[[#This Row],[חלק ימני]])</f>
        <v>86-281-64</v>
      </c>
      <c r="AH1712">
        <f>IF(טבלה2[[#This Row],[מספר ספרות]]=7,3,2)</f>
        <v>3</v>
      </c>
      <c r="AI1712">
        <f>IF(טבלה2[[#This Row],[מספר ספרות]]=7,2,3)</f>
        <v>2</v>
      </c>
    </row>
    <row r="1713" spans="17:35" x14ac:dyDescent="0.25">
      <c r="Q1713">
        <v>5501862</v>
      </c>
      <c r="R1713">
        <v>114</v>
      </c>
      <c r="S1713" t="s">
        <v>176</v>
      </c>
      <c r="T1713">
        <v>171.44200000000001</v>
      </c>
      <c r="W1713">
        <v>2007</v>
      </c>
      <c r="X1713" s="1">
        <f>2025-טבלה2[[#This Row],[שנת יצור]]</f>
        <v>18</v>
      </c>
      <c r="Y1713" s="39">
        <v>45309</v>
      </c>
      <c r="Z1713" s="39">
        <v>45642</v>
      </c>
      <c r="AA1713" t="s">
        <v>156</v>
      </c>
      <c r="AB1713" t="s">
        <v>973</v>
      </c>
      <c r="AC1713" s="1">
        <f>LEN(טבלה2[[#This Row],[מספר רכב]])</f>
        <v>7</v>
      </c>
      <c r="AD1713" s="1" t="str">
        <f>RIGHT(טבלה2[[#This Row],[מספר רכב]],טבלה2[[#This Row],[ספרות בצדדים]])</f>
        <v>62</v>
      </c>
      <c r="AE1713" s="1" t="str">
        <f>MID(טבלה2[[#This Row],[מספר רכב]],טבלה2[[#This Row],[ספרות בצדדים]]+1,טבלה2[[#This Row],[ספרות באמצע]])</f>
        <v>018</v>
      </c>
      <c r="AF1713" s="1" t="str">
        <f>MID(טבלה2[[#This Row],[מספר רכב]],1,טבלה2[[#This Row],[ספרות בצדדים]])</f>
        <v>55</v>
      </c>
      <c r="AG1713" s="1" t="str">
        <f>CONCATENATE(טבלה2[[#This Row],[חלק שמאלי]],"-",טבלה2[[#This Row],[אמצע]],"-",טבלה2[[#This Row],[חלק ימני]])</f>
        <v>55-018-62</v>
      </c>
      <c r="AH1713">
        <f>IF(טבלה2[[#This Row],[מספר ספרות]]=7,3,2)</f>
        <v>3</v>
      </c>
      <c r="AI1713">
        <f>IF(טבלה2[[#This Row],[מספר ספרות]]=7,2,3)</f>
        <v>2</v>
      </c>
    </row>
    <row r="1714" spans="17:35" x14ac:dyDescent="0.25">
      <c r="Q1714">
        <v>3095914</v>
      </c>
      <c r="R1714">
        <v>734</v>
      </c>
      <c r="S1714" t="s">
        <v>139</v>
      </c>
      <c r="T1714" t="s">
        <v>207</v>
      </c>
      <c r="U1714" t="s">
        <v>266</v>
      </c>
      <c r="W1714">
        <v>2006</v>
      </c>
      <c r="X1714" s="1">
        <f>2025-טבלה2[[#This Row],[שנת יצור]]</f>
        <v>19</v>
      </c>
      <c r="Y1714" s="39">
        <v>45803</v>
      </c>
      <c r="Z1714" s="39">
        <v>46171</v>
      </c>
      <c r="AA1714" t="s">
        <v>116</v>
      </c>
      <c r="AB1714" t="s">
        <v>141</v>
      </c>
      <c r="AC1714" s="1">
        <f>LEN(טבלה2[[#This Row],[מספר רכב]])</f>
        <v>7</v>
      </c>
      <c r="AD1714" s="1" t="str">
        <f>RIGHT(טבלה2[[#This Row],[מספר רכב]],טבלה2[[#This Row],[ספרות בצדדים]])</f>
        <v>14</v>
      </c>
      <c r="AE1714" s="1" t="str">
        <f>MID(טבלה2[[#This Row],[מספר רכב]],טבלה2[[#This Row],[ספרות בצדדים]]+1,טבלה2[[#This Row],[ספרות באמצע]])</f>
        <v>959</v>
      </c>
      <c r="AF1714" s="1" t="str">
        <f>MID(טבלה2[[#This Row],[מספר רכב]],1,טבלה2[[#This Row],[ספרות בצדדים]])</f>
        <v>30</v>
      </c>
      <c r="AG1714" s="1" t="str">
        <f>CONCATENATE(טבלה2[[#This Row],[חלק שמאלי]],"-",טבלה2[[#This Row],[אמצע]],"-",טבלה2[[#This Row],[חלק ימני]])</f>
        <v>30-959-14</v>
      </c>
      <c r="AH1714">
        <f>IF(טבלה2[[#This Row],[מספר ספרות]]=7,3,2)</f>
        <v>3</v>
      </c>
      <c r="AI1714">
        <f>IF(טבלה2[[#This Row],[מספר ספרות]]=7,2,3)</f>
        <v>2</v>
      </c>
    </row>
    <row r="1715" spans="17:35" x14ac:dyDescent="0.25">
      <c r="Q1715">
        <v>1439559</v>
      </c>
      <c r="R1715">
        <v>588</v>
      </c>
      <c r="S1715" t="s">
        <v>111</v>
      </c>
      <c r="T1715" t="s">
        <v>112</v>
      </c>
      <c r="U1715" t="s">
        <v>121</v>
      </c>
      <c r="W1715">
        <v>2005</v>
      </c>
      <c r="X1715" s="1">
        <f>2025-טבלה2[[#This Row],[שנת יצור]]</f>
        <v>20</v>
      </c>
      <c r="Y1715" s="39">
        <v>45361</v>
      </c>
      <c r="Z1715" s="39">
        <v>45632</v>
      </c>
      <c r="AA1715" t="s">
        <v>118</v>
      </c>
      <c r="AB1715" t="s">
        <v>115</v>
      </c>
      <c r="AC1715" s="1">
        <f>LEN(טבלה2[[#This Row],[מספר רכב]])</f>
        <v>7</v>
      </c>
      <c r="AD1715" s="1" t="str">
        <f>RIGHT(טבלה2[[#This Row],[מספר רכב]],טבלה2[[#This Row],[ספרות בצדדים]])</f>
        <v>59</v>
      </c>
      <c r="AE1715" s="1" t="str">
        <f>MID(טבלה2[[#This Row],[מספר רכב]],טבלה2[[#This Row],[ספרות בצדדים]]+1,טבלה2[[#This Row],[ספרות באמצע]])</f>
        <v>395</v>
      </c>
      <c r="AF1715" s="1" t="str">
        <f>MID(טבלה2[[#This Row],[מספר רכב]],1,טבלה2[[#This Row],[ספרות בצדדים]])</f>
        <v>14</v>
      </c>
      <c r="AG1715" s="1" t="str">
        <f>CONCATENATE(טבלה2[[#This Row],[חלק שמאלי]],"-",טבלה2[[#This Row],[אמצע]],"-",טבלה2[[#This Row],[חלק ימני]])</f>
        <v>14-395-59</v>
      </c>
      <c r="AH1715">
        <f>IF(טבלה2[[#This Row],[מספר ספרות]]=7,3,2)</f>
        <v>3</v>
      </c>
      <c r="AI1715">
        <f>IF(טבלה2[[#This Row],[מספר ספרות]]=7,2,3)</f>
        <v>2</v>
      </c>
    </row>
    <row r="1716" spans="17:35" x14ac:dyDescent="0.25">
      <c r="Q1716">
        <v>8839764</v>
      </c>
      <c r="R1716">
        <v>413</v>
      </c>
      <c r="S1716" t="s">
        <v>123</v>
      </c>
      <c r="T1716" t="s">
        <v>180</v>
      </c>
      <c r="U1716" t="s">
        <v>125</v>
      </c>
      <c r="V1716">
        <v>15</v>
      </c>
      <c r="W1716">
        <v>2008</v>
      </c>
      <c r="X1716" s="1">
        <f>2025-טבלה2[[#This Row],[שנת יצור]]</f>
        <v>17</v>
      </c>
      <c r="Y1716" s="39">
        <v>45557</v>
      </c>
      <c r="Z1716" s="39">
        <v>45672</v>
      </c>
      <c r="AA1716" t="s">
        <v>133</v>
      </c>
      <c r="AB1716" t="s">
        <v>127</v>
      </c>
      <c r="AC1716" s="1">
        <f>LEN(טבלה2[[#This Row],[מספר רכב]])</f>
        <v>7</v>
      </c>
      <c r="AD1716" s="1" t="str">
        <f>RIGHT(טבלה2[[#This Row],[מספר רכב]],טבלה2[[#This Row],[ספרות בצדדים]])</f>
        <v>64</v>
      </c>
      <c r="AE1716" s="1" t="str">
        <f>MID(טבלה2[[#This Row],[מספר רכב]],טבלה2[[#This Row],[ספרות בצדדים]]+1,טבלה2[[#This Row],[ספרות באמצע]])</f>
        <v>397</v>
      </c>
      <c r="AF1716" s="1" t="str">
        <f>MID(טבלה2[[#This Row],[מספר רכב]],1,טבלה2[[#This Row],[ספרות בצדדים]])</f>
        <v>88</v>
      </c>
      <c r="AG1716" s="1" t="str">
        <f>CONCATENATE(טבלה2[[#This Row],[חלק שמאלי]],"-",טבלה2[[#This Row],[אמצע]],"-",טבלה2[[#This Row],[חלק ימני]])</f>
        <v>88-397-64</v>
      </c>
      <c r="AH1716">
        <f>IF(טבלה2[[#This Row],[מספר ספרות]]=7,3,2)</f>
        <v>3</v>
      </c>
      <c r="AI1716">
        <f>IF(טבלה2[[#This Row],[מספר ספרות]]=7,2,3)</f>
        <v>2</v>
      </c>
    </row>
    <row r="1717" spans="17:35" x14ac:dyDescent="0.25">
      <c r="Q1717">
        <v>74108003</v>
      </c>
      <c r="R1717">
        <v>413</v>
      </c>
      <c r="S1717" t="s">
        <v>123</v>
      </c>
      <c r="T1717" t="s">
        <v>969</v>
      </c>
      <c r="U1717" t="s">
        <v>974</v>
      </c>
      <c r="V1717">
        <v>7</v>
      </c>
      <c r="W1717">
        <v>2024</v>
      </c>
      <c r="X1717" s="1">
        <f>2025-טבלה2[[#This Row],[שנת יצור]]</f>
        <v>1</v>
      </c>
      <c r="Y1717" s="39">
        <v>45392</v>
      </c>
      <c r="Z1717" s="39">
        <v>46121</v>
      </c>
      <c r="AA1717" t="s">
        <v>119</v>
      </c>
      <c r="AB1717" t="s">
        <v>975</v>
      </c>
      <c r="AC1717" s="1">
        <f>LEN(טבלה2[[#This Row],[מספר רכב]])</f>
        <v>8</v>
      </c>
      <c r="AD1717" s="1" t="str">
        <f>RIGHT(טבלה2[[#This Row],[מספר רכב]],טבלה2[[#This Row],[ספרות בצדדים]])</f>
        <v>003</v>
      </c>
      <c r="AE1717" s="1" t="str">
        <f>MID(טבלה2[[#This Row],[מספר רכב]],טבלה2[[#This Row],[ספרות בצדדים]]+1,טבלה2[[#This Row],[ספרות באמצע]])</f>
        <v>08</v>
      </c>
      <c r="AF1717" s="1" t="str">
        <f>MID(טבלה2[[#This Row],[מספר רכב]],1,טבלה2[[#This Row],[ספרות בצדדים]])</f>
        <v>741</v>
      </c>
      <c r="AG1717" s="1" t="str">
        <f>CONCATENATE(טבלה2[[#This Row],[חלק שמאלי]],"-",טבלה2[[#This Row],[אמצע]],"-",טבלה2[[#This Row],[חלק ימני]])</f>
        <v>741-08-003</v>
      </c>
      <c r="AH1717">
        <f>IF(טבלה2[[#This Row],[מספר ספרות]]=7,3,2)</f>
        <v>2</v>
      </c>
      <c r="AI1717">
        <f>IF(טבלה2[[#This Row],[מספר ספרות]]=7,2,3)</f>
        <v>3</v>
      </c>
    </row>
    <row r="1718" spans="17:35" x14ac:dyDescent="0.25">
      <c r="Q1718">
        <v>2977651</v>
      </c>
      <c r="R1718">
        <v>839</v>
      </c>
      <c r="S1718" t="s">
        <v>244</v>
      </c>
      <c r="T1718" t="s">
        <v>245</v>
      </c>
      <c r="U1718" t="s">
        <v>125</v>
      </c>
      <c r="W1718">
        <v>2004</v>
      </c>
      <c r="X1718" s="1">
        <f>2025-טבלה2[[#This Row],[שנת יצור]]</f>
        <v>21</v>
      </c>
      <c r="Y1718" s="39">
        <v>45803</v>
      </c>
      <c r="Z1718" s="39">
        <v>45994</v>
      </c>
      <c r="AA1718" t="s">
        <v>133</v>
      </c>
      <c r="AB1718" t="s">
        <v>127</v>
      </c>
      <c r="AC1718" s="1">
        <f>LEN(טבלה2[[#This Row],[מספר רכב]])</f>
        <v>7</v>
      </c>
      <c r="AD1718" s="1" t="str">
        <f>RIGHT(טבלה2[[#This Row],[מספר רכב]],טבלה2[[#This Row],[ספרות בצדדים]])</f>
        <v>51</v>
      </c>
      <c r="AE1718" s="1" t="str">
        <f>MID(טבלה2[[#This Row],[מספר רכב]],טבלה2[[#This Row],[ספרות בצדדים]]+1,טבלה2[[#This Row],[ספרות באמצע]])</f>
        <v>776</v>
      </c>
      <c r="AF1718" s="1" t="str">
        <f>MID(טבלה2[[#This Row],[מספר רכב]],1,טבלה2[[#This Row],[ספרות בצדדים]])</f>
        <v>29</v>
      </c>
      <c r="AG1718" s="1" t="str">
        <f>CONCATENATE(טבלה2[[#This Row],[חלק שמאלי]],"-",טבלה2[[#This Row],[אמצע]],"-",טבלה2[[#This Row],[חלק ימני]])</f>
        <v>29-776-51</v>
      </c>
      <c r="AH1718">
        <f>IF(טבלה2[[#This Row],[מספר ספרות]]=7,3,2)</f>
        <v>3</v>
      </c>
      <c r="AI1718">
        <f>IF(טבלה2[[#This Row],[מספר ספרות]]=7,2,3)</f>
        <v>2</v>
      </c>
    </row>
    <row r="1719" spans="17:35" x14ac:dyDescent="0.25">
      <c r="Q1719">
        <v>8688964</v>
      </c>
      <c r="R1719">
        <v>413</v>
      </c>
      <c r="S1719" t="s">
        <v>123</v>
      </c>
      <c r="T1719" t="s">
        <v>616</v>
      </c>
      <c r="U1719" t="s">
        <v>177</v>
      </c>
      <c r="V1719">
        <v>15</v>
      </c>
      <c r="W1719">
        <v>2008</v>
      </c>
      <c r="X1719" s="1">
        <f>2025-טבלה2[[#This Row],[שנת יצור]]</f>
        <v>17</v>
      </c>
      <c r="Y1719" s="39">
        <v>45753</v>
      </c>
      <c r="Z1719" s="39">
        <v>46023</v>
      </c>
      <c r="AA1719" t="s">
        <v>133</v>
      </c>
      <c r="AB1719" t="s">
        <v>617</v>
      </c>
      <c r="AC1719" s="1">
        <f>LEN(טבלה2[[#This Row],[מספר רכב]])</f>
        <v>7</v>
      </c>
      <c r="AD1719" s="1" t="str">
        <f>RIGHT(טבלה2[[#This Row],[מספר רכב]],טבלה2[[#This Row],[ספרות בצדדים]])</f>
        <v>64</v>
      </c>
      <c r="AE1719" s="1" t="str">
        <f>MID(טבלה2[[#This Row],[מספר רכב]],טבלה2[[#This Row],[ספרות בצדדים]]+1,טבלה2[[#This Row],[ספרות באמצע]])</f>
        <v>889</v>
      </c>
      <c r="AF1719" s="1" t="str">
        <f>MID(טבלה2[[#This Row],[מספר רכב]],1,טבלה2[[#This Row],[ספרות בצדדים]])</f>
        <v>86</v>
      </c>
      <c r="AG1719" s="1" t="str">
        <f>CONCATENATE(טבלה2[[#This Row],[חלק שמאלי]],"-",טבלה2[[#This Row],[אמצע]],"-",טבלה2[[#This Row],[חלק ימני]])</f>
        <v>86-889-64</v>
      </c>
      <c r="AH1719">
        <f>IF(טבלה2[[#This Row],[מספר ספרות]]=7,3,2)</f>
        <v>3</v>
      </c>
      <c r="AI1719">
        <f>IF(טבלה2[[#This Row],[מספר ספרות]]=7,2,3)</f>
        <v>2</v>
      </c>
    </row>
    <row r="1720" spans="17:35" x14ac:dyDescent="0.25">
      <c r="Q1720">
        <v>71083703</v>
      </c>
      <c r="R1720">
        <v>481</v>
      </c>
      <c r="S1720" t="s">
        <v>165</v>
      </c>
      <c r="T1720" t="s">
        <v>787</v>
      </c>
      <c r="U1720" t="s">
        <v>360</v>
      </c>
      <c r="V1720">
        <v>14</v>
      </c>
      <c r="W1720">
        <v>2024</v>
      </c>
      <c r="X1720" s="1">
        <f>2025-טבלה2[[#This Row],[שנת יצור]]</f>
        <v>1</v>
      </c>
      <c r="Y1720" s="39">
        <v>45425</v>
      </c>
      <c r="Z1720" s="39">
        <v>46154</v>
      </c>
      <c r="AA1720" t="s">
        <v>119</v>
      </c>
      <c r="AB1720" t="s">
        <v>788</v>
      </c>
      <c r="AC1720" s="1">
        <f>LEN(טבלה2[[#This Row],[מספר רכב]])</f>
        <v>8</v>
      </c>
      <c r="AD1720" s="1" t="str">
        <f>RIGHT(טבלה2[[#This Row],[מספר רכב]],טבלה2[[#This Row],[ספרות בצדדים]])</f>
        <v>703</v>
      </c>
      <c r="AE1720" s="1" t="str">
        <f>MID(טבלה2[[#This Row],[מספר רכב]],טבלה2[[#This Row],[ספרות בצדדים]]+1,טבלה2[[#This Row],[ספרות באמצע]])</f>
        <v>83</v>
      </c>
      <c r="AF1720" s="1" t="str">
        <f>MID(טבלה2[[#This Row],[מספר רכב]],1,טבלה2[[#This Row],[ספרות בצדדים]])</f>
        <v>710</v>
      </c>
      <c r="AG1720" s="1" t="str">
        <f>CONCATENATE(טבלה2[[#This Row],[חלק שמאלי]],"-",טבלה2[[#This Row],[אמצע]],"-",טבלה2[[#This Row],[חלק ימני]])</f>
        <v>710-83-703</v>
      </c>
      <c r="AH1720">
        <f>IF(טבלה2[[#This Row],[מספר ספרות]]=7,3,2)</f>
        <v>2</v>
      </c>
      <c r="AI1720">
        <f>IF(טבלה2[[#This Row],[מספר ספרות]]=7,2,3)</f>
        <v>3</v>
      </c>
    </row>
    <row r="1721" spans="17:35" x14ac:dyDescent="0.25">
      <c r="Q1721">
        <v>1448650</v>
      </c>
      <c r="R1721">
        <v>839</v>
      </c>
      <c r="S1721" t="s">
        <v>244</v>
      </c>
      <c r="T1721" t="s">
        <v>245</v>
      </c>
      <c r="U1721" t="s">
        <v>125</v>
      </c>
      <c r="W1721">
        <v>2003</v>
      </c>
      <c r="X1721" s="1">
        <f>2025-טבלה2[[#This Row],[שנת יצור]]</f>
        <v>22</v>
      </c>
      <c r="Y1721" s="39">
        <v>45690</v>
      </c>
      <c r="Z1721" s="39">
        <v>45868</v>
      </c>
      <c r="AA1721" t="s">
        <v>133</v>
      </c>
      <c r="AB1721" t="s">
        <v>127</v>
      </c>
      <c r="AC1721" s="1">
        <f>LEN(טבלה2[[#This Row],[מספר רכב]])</f>
        <v>7</v>
      </c>
      <c r="AD1721" s="1" t="str">
        <f>RIGHT(טבלה2[[#This Row],[מספר רכב]],טבלה2[[#This Row],[ספרות בצדדים]])</f>
        <v>50</v>
      </c>
      <c r="AE1721" s="1" t="str">
        <f>MID(טבלה2[[#This Row],[מספר רכב]],טבלה2[[#This Row],[ספרות בצדדים]]+1,טבלה2[[#This Row],[ספרות באמצע]])</f>
        <v>486</v>
      </c>
      <c r="AF1721" s="1" t="str">
        <f>MID(טבלה2[[#This Row],[מספר רכב]],1,טבלה2[[#This Row],[ספרות בצדדים]])</f>
        <v>14</v>
      </c>
      <c r="AG1721" s="1" t="str">
        <f>CONCATENATE(טבלה2[[#This Row],[חלק שמאלי]],"-",טבלה2[[#This Row],[אמצע]],"-",טבלה2[[#This Row],[חלק ימני]])</f>
        <v>14-486-50</v>
      </c>
      <c r="AH1721">
        <f>IF(טבלה2[[#This Row],[מספר ספרות]]=7,3,2)</f>
        <v>3</v>
      </c>
      <c r="AI1721">
        <f>IF(טבלה2[[#This Row],[מספר ספרות]]=7,2,3)</f>
        <v>2</v>
      </c>
    </row>
    <row r="1722" spans="17:35" x14ac:dyDescent="0.25">
      <c r="Q1722">
        <v>1477359</v>
      </c>
      <c r="R1722">
        <v>588</v>
      </c>
      <c r="S1722" t="s">
        <v>111</v>
      </c>
      <c r="T1722" t="s">
        <v>253</v>
      </c>
      <c r="U1722" t="s">
        <v>188</v>
      </c>
      <c r="W1722">
        <v>2005</v>
      </c>
      <c r="X1722" s="1">
        <f>2025-טבלה2[[#This Row],[שנת יצור]]</f>
        <v>20</v>
      </c>
      <c r="Y1722" s="39">
        <v>45369</v>
      </c>
      <c r="Z1722" s="39">
        <v>45633</v>
      </c>
      <c r="AA1722" t="s">
        <v>289</v>
      </c>
      <c r="AB1722" t="s">
        <v>115</v>
      </c>
      <c r="AC1722" s="1">
        <f>LEN(טבלה2[[#This Row],[מספר רכב]])</f>
        <v>7</v>
      </c>
      <c r="AD1722" s="1" t="str">
        <f>RIGHT(טבלה2[[#This Row],[מספר רכב]],טבלה2[[#This Row],[ספרות בצדדים]])</f>
        <v>59</v>
      </c>
      <c r="AE1722" s="1" t="str">
        <f>MID(טבלה2[[#This Row],[מספר רכב]],טבלה2[[#This Row],[ספרות בצדדים]]+1,טבלה2[[#This Row],[ספרות באמצע]])</f>
        <v>773</v>
      </c>
      <c r="AF1722" s="1" t="str">
        <f>MID(טבלה2[[#This Row],[מספר רכב]],1,טבלה2[[#This Row],[ספרות בצדדים]])</f>
        <v>14</v>
      </c>
      <c r="AG1722" s="1" t="str">
        <f>CONCATENATE(טבלה2[[#This Row],[חלק שמאלי]],"-",טבלה2[[#This Row],[אמצע]],"-",טבלה2[[#This Row],[חלק ימני]])</f>
        <v>14-773-59</v>
      </c>
      <c r="AH1722">
        <f>IF(טבלה2[[#This Row],[מספר ספרות]]=7,3,2)</f>
        <v>3</v>
      </c>
      <c r="AI1722">
        <f>IF(טבלה2[[#This Row],[מספר ספרות]]=7,2,3)</f>
        <v>2</v>
      </c>
    </row>
    <row r="1723" spans="17:35" x14ac:dyDescent="0.25">
      <c r="Q1723">
        <v>3873561</v>
      </c>
      <c r="R1723">
        <v>734</v>
      </c>
      <c r="S1723" t="s">
        <v>139</v>
      </c>
      <c r="T1723" t="s">
        <v>207</v>
      </c>
      <c r="U1723" t="s">
        <v>208</v>
      </c>
      <c r="W1723">
        <v>2007</v>
      </c>
      <c r="X1723" s="1">
        <f>2025-טבלה2[[#This Row],[שנת יצור]]</f>
        <v>18</v>
      </c>
      <c r="Y1723" s="39">
        <v>45340</v>
      </c>
      <c r="Z1723" s="39">
        <v>45469</v>
      </c>
      <c r="AA1723" t="s">
        <v>116</v>
      </c>
      <c r="AB1723" t="s">
        <v>141</v>
      </c>
      <c r="AC1723" s="1">
        <f>LEN(טבלה2[[#This Row],[מספר רכב]])</f>
        <v>7</v>
      </c>
      <c r="AD1723" s="1" t="str">
        <f>RIGHT(טבלה2[[#This Row],[מספר רכב]],טבלה2[[#This Row],[ספרות בצדדים]])</f>
        <v>61</v>
      </c>
      <c r="AE1723" s="1" t="str">
        <f>MID(טבלה2[[#This Row],[מספר רכב]],טבלה2[[#This Row],[ספרות בצדדים]]+1,טבלה2[[#This Row],[ספרות באמצע]])</f>
        <v>735</v>
      </c>
      <c r="AF1723" s="1" t="str">
        <f>MID(טבלה2[[#This Row],[מספר רכב]],1,טבלה2[[#This Row],[ספרות בצדדים]])</f>
        <v>38</v>
      </c>
      <c r="AG1723" s="1" t="str">
        <f>CONCATENATE(טבלה2[[#This Row],[חלק שמאלי]],"-",טבלה2[[#This Row],[אמצע]],"-",טבלה2[[#This Row],[חלק ימני]])</f>
        <v>38-735-61</v>
      </c>
      <c r="AH1723">
        <f>IF(טבלה2[[#This Row],[מספר ספרות]]=7,3,2)</f>
        <v>3</v>
      </c>
      <c r="AI1723">
        <f>IF(טבלה2[[#This Row],[מספר ספרות]]=7,2,3)</f>
        <v>2</v>
      </c>
    </row>
    <row r="1724" spans="17:35" x14ac:dyDescent="0.25">
      <c r="Q1724">
        <v>9425465</v>
      </c>
      <c r="R1724">
        <v>588</v>
      </c>
      <c r="S1724" t="s">
        <v>111</v>
      </c>
      <c r="T1724" t="s">
        <v>112</v>
      </c>
      <c r="U1724" t="s">
        <v>113</v>
      </c>
      <c r="V1724">
        <v>15</v>
      </c>
      <c r="W1724">
        <v>2008</v>
      </c>
      <c r="X1724" s="1">
        <f>2025-טבלה2[[#This Row],[שנת יצור]]</f>
        <v>17</v>
      </c>
      <c r="Y1724" s="39">
        <v>45721</v>
      </c>
      <c r="Z1724" s="39">
        <v>46089</v>
      </c>
      <c r="AA1724" t="s">
        <v>120</v>
      </c>
      <c r="AB1724" t="s">
        <v>117</v>
      </c>
      <c r="AC1724" s="1">
        <f>LEN(טבלה2[[#This Row],[מספר רכב]])</f>
        <v>7</v>
      </c>
      <c r="AD1724" s="1" t="str">
        <f>RIGHT(טבלה2[[#This Row],[מספר רכב]],טבלה2[[#This Row],[ספרות בצדדים]])</f>
        <v>65</v>
      </c>
      <c r="AE1724" s="1" t="str">
        <f>MID(טבלה2[[#This Row],[מספר רכב]],טבלה2[[#This Row],[ספרות בצדדים]]+1,טבלה2[[#This Row],[ספרות באמצע]])</f>
        <v>254</v>
      </c>
      <c r="AF1724" s="1" t="str">
        <f>MID(טבלה2[[#This Row],[מספר רכב]],1,טבלה2[[#This Row],[ספרות בצדדים]])</f>
        <v>94</v>
      </c>
      <c r="AG1724" s="1" t="str">
        <f>CONCATENATE(טבלה2[[#This Row],[חלק שמאלי]],"-",טבלה2[[#This Row],[אמצע]],"-",טבלה2[[#This Row],[חלק ימני]])</f>
        <v>94-254-65</v>
      </c>
      <c r="AH1724">
        <f>IF(טבלה2[[#This Row],[מספר ספרות]]=7,3,2)</f>
        <v>3</v>
      </c>
      <c r="AI1724">
        <f>IF(טבלה2[[#This Row],[מספר ספרות]]=7,2,3)</f>
        <v>2</v>
      </c>
    </row>
    <row r="1725" spans="17:35" x14ac:dyDescent="0.25">
      <c r="Q1725">
        <v>2691651</v>
      </c>
      <c r="R1725">
        <v>839</v>
      </c>
      <c r="S1725" t="s">
        <v>244</v>
      </c>
      <c r="T1725" t="s">
        <v>245</v>
      </c>
      <c r="U1725" t="s">
        <v>125</v>
      </c>
      <c r="W1725">
        <v>2003</v>
      </c>
      <c r="X1725" s="1">
        <f>2025-טבלה2[[#This Row],[שנת יצור]]</f>
        <v>22</v>
      </c>
      <c r="Y1725" s="39">
        <v>45754</v>
      </c>
      <c r="Z1725" s="39">
        <v>45902</v>
      </c>
      <c r="AA1725" t="s">
        <v>727</v>
      </c>
      <c r="AB1725" t="s">
        <v>127</v>
      </c>
      <c r="AC1725" s="1">
        <f>LEN(טבלה2[[#This Row],[מספר רכב]])</f>
        <v>7</v>
      </c>
      <c r="AD1725" s="1" t="str">
        <f>RIGHT(טבלה2[[#This Row],[מספר רכב]],טבלה2[[#This Row],[ספרות בצדדים]])</f>
        <v>51</v>
      </c>
      <c r="AE1725" s="1" t="str">
        <f>MID(טבלה2[[#This Row],[מספר רכב]],טבלה2[[#This Row],[ספרות בצדדים]]+1,טבלה2[[#This Row],[ספרות באמצע]])</f>
        <v>916</v>
      </c>
      <c r="AF1725" s="1" t="str">
        <f>MID(טבלה2[[#This Row],[מספר רכב]],1,טבלה2[[#This Row],[ספרות בצדדים]])</f>
        <v>26</v>
      </c>
      <c r="AG1725" s="1" t="str">
        <f>CONCATENATE(טבלה2[[#This Row],[חלק שמאלי]],"-",טבלה2[[#This Row],[אמצע]],"-",טבלה2[[#This Row],[חלק ימני]])</f>
        <v>26-916-51</v>
      </c>
      <c r="AH1725">
        <f>IF(טבלה2[[#This Row],[מספר ספרות]]=7,3,2)</f>
        <v>3</v>
      </c>
      <c r="AI1725">
        <f>IF(טבלה2[[#This Row],[מספר ספרות]]=7,2,3)</f>
        <v>2</v>
      </c>
    </row>
    <row r="1726" spans="17:35" x14ac:dyDescent="0.25">
      <c r="Q1726">
        <v>7695414</v>
      </c>
      <c r="R1726">
        <v>413</v>
      </c>
      <c r="S1726" t="s">
        <v>123</v>
      </c>
      <c r="T1726" t="s">
        <v>124</v>
      </c>
      <c r="U1726" t="s">
        <v>125</v>
      </c>
      <c r="W1726">
        <v>2006</v>
      </c>
      <c r="X1726" s="1">
        <f>2025-טבלה2[[#This Row],[שנת יצור]]</f>
        <v>19</v>
      </c>
      <c r="Y1726" s="39">
        <v>45611</v>
      </c>
      <c r="Z1726" s="39">
        <v>45960</v>
      </c>
      <c r="AA1726" t="s">
        <v>133</v>
      </c>
      <c r="AB1726" t="s">
        <v>127</v>
      </c>
      <c r="AC1726" s="1">
        <f>LEN(טבלה2[[#This Row],[מספר רכב]])</f>
        <v>7</v>
      </c>
      <c r="AD1726" s="1" t="str">
        <f>RIGHT(טבלה2[[#This Row],[מספר רכב]],טבלה2[[#This Row],[ספרות בצדדים]])</f>
        <v>14</v>
      </c>
      <c r="AE1726" s="1" t="str">
        <f>MID(טבלה2[[#This Row],[מספר רכב]],טבלה2[[#This Row],[ספרות בצדדים]]+1,טבלה2[[#This Row],[ספרות באמצע]])</f>
        <v>954</v>
      </c>
      <c r="AF1726" s="1" t="str">
        <f>MID(טבלה2[[#This Row],[מספר רכב]],1,טבלה2[[#This Row],[ספרות בצדדים]])</f>
        <v>76</v>
      </c>
      <c r="AG1726" s="1" t="str">
        <f>CONCATENATE(טבלה2[[#This Row],[חלק שמאלי]],"-",טבלה2[[#This Row],[אמצע]],"-",טבלה2[[#This Row],[חלק ימני]])</f>
        <v>76-954-14</v>
      </c>
      <c r="AH1726">
        <f>IF(טבלה2[[#This Row],[מספר ספרות]]=7,3,2)</f>
        <v>3</v>
      </c>
      <c r="AI1726">
        <f>IF(טבלה2[[#This Row],[מספר ספרות]]=7,2,3)</f>
        <v>2</v>
      </c>
    </row>
    <row r="1727" spans="17:35" x14ac:dyDescent="0.25">
      <c r="Q1727">
        <v>4979450</v>
      </c>
      <c r="R1727">
        <v>588</v>
      </c>
      <c r="S1727" t="s">
        <v>111</v>
      </c>
      <c r="T1727" t="s">
        <v>968</v>
      </c>
      <c r="U1727" t="s">
        <v>194</v>
      </c>
      <c r="W1727">
        <v>2002</v>
      </c>
      <c r="X1727" s="1">
        <f>2025-טבלה2[[#This Row],[שנת יצור]]</f>
        <v>23</v>
      </c>
      <c r="Y1727" s="39">
        <v>45314</v>
      </c>
      <c r="Z1727" s="39">
        <v>45481</v>
      </c>
      <c r="AA1727" t="s">
        <v>120</v>
      </c>
      <c r="AB1727" t="s">
        <v>137</v>
      </c>
      <c r="AC1727" s="1">
        <f>LEN(טבלה2[[#This Row],[מספר רכב]])</f>
        <v>7</v>
      </c>
      <c r="AD1727" s="1" t="str">
        <f>RIGHT(טבלה2[[#This Row],[מספר רכב]],טבלה2[[#This Row],[ספרות בצדדים]])</f>
        <v>50</v>
      </c>
      <c r="AE1727" s="1" t="str">
        <f>MID(טבלה2[[#This Row],[מספר רכב]],טבלה2[[#This Row],[ספרות בצדדים]]+1,טבלה2[[#This Row],[ספרות באמצע]])</f>
        <v>794</v>
      </c>
      <c r="AF1727" s="1" t="str">
        <f>MID(טבלה2[[#This Row],[מספר רכב]],1,טבלה2[[#This Row],[ספרות בצדדים]])</f>
        <v>49</v>
      </c>
      <c r="AG1727" s="1" t="str">
        <f>CONCATENATE(טבלה2[[#This Row],[חלק שמאלי]],"-",טבלה2[[#This Row],[אמצע]],"-",טבלה2[[#This Row],[חלק ימני]])</f>
        <v>49-794-50</v>
      </c>
      <c r="AH1727">
        <f>IF(טבלה2[[#This Row],[מספר ספרות]]=7,3,2)</f>
        <v>3</v>
      </c>
      <c r="AI1727">
        <f>IF(טבלה2[[#This Row],[מספר ספרות]]=7,2,3)</f>
        <v>2</v>
      </c>
    </row>
    <row r="1728" spans="17:35" x14ac:dyDescent="0.25">
      <c r="Q1728">
        <v>25215102</v>
      </c>
      <c r="R1728">
        <v>416</v>
      </c>
      <c r="S1728" t="s">
        <v>408</v>
      </c>
      <c r="T1728" t="s">
        <v>976</v>
      </c>
      <c r="U1728" t="s">
        <v>410</v>
      </c>
      <c r="V1728">
        <v>14</v>
      </c>
      <c r="W1728">
        <v>2020</v>
      </c>
      <c r="X1728" s="1">
        <f>2025-טבלה2[[#This Row],[שנת יצור]]</f>
        <v>5</v>
      </c>
      <c r="Y1728" s="39">
        <v>45509</v>
      </c>
      <c r="Z1728" s="39">
        <v>45874</v>
      </c>
      <c r="AA1728" t="s">
        <v>119</v>
      </c>
      <c r="AB1728" t="s">
        <v>304</v>
      </c>
      <c r="AC1728" s="1">
        <f>LEN(טבלה2[[#This Row],[מספר רכב]])</f>
        <v>8</v>
      </c>
      <c r="AD1728" s="1" t="str">
        <f>RIGHT(טבלה2[[#This Row],[מספר רכב]],טבלה2[[#This Row],[ספרות בצדדים]])</f>
        <v>102</v>
      </c>
      <c r="AE1728" s="1" t="str">
        <f>MID(טבלה2[[#This Row],[מספר רכב]],טבלה2[[#This Row],[ספרות בצדדים]]+1,טבלה2[[#This Row],[ספרות באמצע]])</f>
        <v>15</v>
      </c>
      <c r="AF1728" s="1" t="str">
        <f>MID(טבלה2[[#This Row],[מספר רכב]],1,טבלה2[[#This Row],[ספרות בצדדים]])</f>
        <v>252</v>
      </c>
      <c r="AG1728" s="1" t="str">
        <f>CONCATENATE(טבלה2[[#This Row],[חלק שמאלי]],"-",טבלה2[[#This Row],[אמצע]],"-",טבלה2[[#This Row],[חלק ימני]])</f>
        <v>252-15-102</v>
      </c>
      <c r="AH1728">
        <f>IF(טבלה2[[#This Row],[מספר ספרות]]=7,3,2)</f>
        <v>2</v>
      </c>
      <c r="AI1728">
        <f>IF(טבלה2[[#This Row],[מספר ספרות]]=7,2,3)</f>
        <v>3</v>
      </c>
    </row>
    <row r="1729" spans="17:35" x14ac:dyDescent="0.25">
      <c r="Q1729">
        <v>2891134</v>
      </c>
      <c r="R1729">
        <v>603</v>
      </c>
      <c r="S1729" t="s">
        <v>582</v>
      </c>
      <c r="T1729" t="s">
        <v>964</v>
      </c>
      <c r="U1729" t="s">
        <v>425</v>
      </c>
      <c r="V1729">
        <v>12</v>
      </c>
      <c r="W1729">
        <v>2015</v>
      </c>
      <c r="X1729" s="1">
        <f>2025-טבלה2[[#This Row],[שנת יצור]]</f>
        <v>10</v>
      </c>
      <c r="Y1729" s="39">
        <v>45501</v>
      </c>
      <c r="Z1729" s="39">
        <v>45866</v>
      </c>
      <c r="AA1729" t="s">
        <v>118</v>
      </c>
      <c r="AB1729" t="s">
        <v>965</v>
      </c>
      <c r="AC1729" s="1">
        <f>LEN(טבלה2[[#This Row],[מספר רכב]])</f>
        <v>7</v>
      </c>
      <c r="AD1729" s="1" t="str">
        <f>RIGHT(טבלה2[[#This Row],[מספר רכב]],טבלה2[[#This Row],[ספרות בצדדים]])</f>
        <v>34</v>
      </c>
      <c r="AE1729" s="1" t="str">
        <f>MID(טבלה2[[#This Row],[מספר רכב]],טבלה2[[#This Row],[ספרות בצדדים]]+1,טבלה2[[#This Row],[ספרות באמצע]])</f>
        <v>911</v>
      </c>
      <c r="AF1729" s="1" t="str">
        <f>MID(טבלה2[[#This Row],[מספר רכב]],1,טבלה2[[#This Row],[ספרות בצדדים]])</f>
        <v>28</v>
      </c>
      <c r="AG1729" s="1" t="str">
        <f>CONCATENATE(טבלה2[[#This Row],[חלק שמאלי]],"-",טבלה2[[#This Row],[אמצע]],"-",טבלה2[[#This Row],[חלק ימני]])</f>
        <v>28-911-34</v>
      </c>
      <c r="AH1729">
        <f>IF(טבלה2[[#This Row],[מספר ספרות]]=7,3,2)</f>
        <v>3</v>
      </c>
      <c r="AI1729">
        <f>IF(טבלה2[[#This Row],[מספר ספרות]]=7,2,3)</f>
        <v>2</v>
      </c>
    </row>
    <row r="1730" spans="17:35" x14ac:dyDescent="0.25">
      <c r="Q1730">
        <v>1462363</v>
      </c>
      <c r="R1730">
        <v>413</v>
      </c>
      <c r="S1730" t="s">
        <v>123</v>
      </c>
      <c r="T1730" t="s">
        <v>124</v>
      </c>
      <c r="U1730" t="s">
        <v>125</v>
      </c>
      <c r="W1730">
        <v>2007</v>
      </c>
      <c r="X1730" s="1">
        <f>2025-טבלה2[[#This Row],[שנת יצור]]</f>
        <v>18</v>
      </c>
      <c r="Y1730" s="39">
        <v>45743</v>
      </c>
      <c r="Z1730" s="39">
        <v>46109</v>
      </c>
      <c r="AA1730" t="s">
        <v>126</v>
      </c>
      <c r="AB1730" t="s">
        <v>127</v>
      </c>
      <c r="AC1730" s="1">
        <f>LEN(טבלה2[[#This Row],[מספר רכב]])</f>
        <v>7</v>
      </c>
      <c r="AD1730" s="1" t="str">
        <f>RIGHT(טבלה2[[#This Row],[מספר רכב]],טבלה2[[#This Row],[ספרות בצדדים]])</f>
        <v>63</v>
      </c>
      <c r="AE1730" s="1" t="str">
        <f>MID(טבלה2[[#This Row],[מספר רכב]],טבלה2[[#This Row],[ספרות בצדדים]]+1,טבלה2[[#This Row],[ספרות באמצע]])</f>
        <v>623</v>
      </c>
      <c r="AF1730" s="1" t="str">
        <f>MID(טבלה2[[#This Row],[מספר רכב]],1,טבלה2[[#This Row],[ספרות בצדדים]])</f>
        <v>14</v>
      </c>
      <c r="AG1730" s="1" t="str">
        <f>CONCATENATE(טבלה2[[#This Row],[חלק שמאלי]],"-",טבלה2[[#This Row],[אמצע]],"-",טבלה2[[#This Row],[חלק ימני]])</f>
        <v>14-623-63</v>
      </c>
      <c r="AH1730">
        <f>IF(טבלה2[[#This Row],[מספר ספרות]]=7,3,2)</f>
        <v>3</v>
      </c>
      <c r="AI1730">
        <f>IF(טבלה2[[#This Row],[מספר ספרות]]=7,2,3)</f>
        <v>2</v>
      </c>
    </row>
    <row r="1731" spans="17:35" x14ac:dyDescent="0.25">
      <c r="Q1731">
        <v>2822661</v>
      </c>
      <c r="R1731">
        <v>413</v>
      </c>
      <c r="S1731" t="s">
        <v>123</v>
      </c>
      <c r="T1731" t="s">
        <v>179</v>
      </c>
      <c r="U1731" t="s">
        <v>158</v>
      </c>
      <c r="W1731">
        <v>2007</v>
      </c>
      <c r="X1731" s="1">
        <f>2025-טבלה2[[#This Row],[שנת יצור]]</f>
        <v>18</v>
      </c>
      <c r="Y1731" s="39">
        <v>45482</v>
      </c>
      <c r="Z1731" s="39">
        <v>45853</v>
      </c>
      <c r="AA1731" t="s">
        <v>133</v>
      </c>
      <c r="AB1731" t="s">
        <v>127</v>
      </c>
      <c r="AC1731" s="1">
        <f>LEN(טבלה2[[#This Row],[מספר רכב]])</f>
        <v>7</v>
      </c>
      <c r="AD1731" s="1" t="str">
        <f>RIGHT(טבלה2[[#This Row],[מספר רכב]],טבלה2[[#This Row],[ספרות בצדדים]])</f>
        <v>61</v>
      </c>
      <c r="AE1731" s="1" t="str">
        <f>MID(טבלה2[[#This Row],[מספר רכב]],טבלה2[[#This Row],[ספרות בצדדים]]+1,טבלה2[[#This Row],[ספרות באמצע]])</f>
        <v>226</v>
      </c>
      <c r="AF1731" s="1" t="str">
        <f>MID(טבלה2[[#This Row],[מספר רכב]],1,טבלה2[[#This Row],[ספרות בצדדים]])</f>
        <v>28</v>
      </c>
      <c r="AG1731" s="1" t="str">
        <f>CONCATENATE(טבלה2[[#This Row],[חלק שמאלי]],"-",טבלה2[[#This Row],[אמצע]],"-",טבלה2[[#This Row],[חלק ימני]])</f>
        <v>28-226-61</v>
      </c>
      <c r="AH1731">
        <f>IF(טבלה2[[#This Row],[מספר ספרות]]=7,3,2)</f>
        <v>3</v>
      </c>
      <c r="AI1731">
        <f>IF(טבלה2[[#This Row],[מספר ספרות]]=7,2,3)</f>
        <v>2</v>
      </c>
    </row>
    <row r="1732" spans="17:35" x14ac:dyDescent="0.25">
      <c r="Q1732">
        <v>8562564</v>
      </c>
      <c r="R1732">
        <v>413</v>
      </c>
      <c r="S1732" t="s">
        <v>123</v>
      </c>
      <c r="T1732" t="s">
        <v>159</v>
      </c>
      <c r="U1732" t="s">
        <v>158</v>
      </c>
      <c r="V1732">
        <v>15</v>
      </c>
      <c r="W1732">
        <v>2008</v>
      </c>
      <c r="X1732" s="1">
        <f>2025-טבלה2[[#This Row],[שנת יצור]]</f>
        <v>17</v>
      </c>
      <c r="Y1732" s="39">
        <v>45698</v>
      </c>
      <c r="Z1732" s="39">
        <v>45990</v>
      </c>
      <c r="AA1732" t="s">
        <v>119</v>
      </c>
      <c r="AB1732" t="s">
        <v>127</v>
      </c>
      <c r="AC1732" s="1">
        <f>LEN(טבלה2[[#This Row],[מספר רכב]])</f>
        <v>7</v>
      </c>
      <c r="AD1732" s="1" t="str">
        <f>RIGHT(טבלה2[[#This Row],[מספר רכב]],טבלה2[[#This Row],[ספרות בצדדים]])</f>
        <v>64</v>
      </c>
      <c r="AE1732" s="1" t="str">
        <f>MID(טבלה2[[#This Row],[מספר רכב]],טבלה2[[#This Row],[ספרות בצדדים]]+1,טבלה2[[#This Row],[ספרות באמצע]])</f>
        <v>625</v>
      </c>
      <c r="AF1732" s="1" t="str">
        <f>MID(טבלה2[[#This Row],[מספר רכב]],1,טבלה2[[#This Row],[ספרות בצדדים]])</f>
        <v>85</v>
      </c>
      <c r="AG1732" s="1" t="str">
        <f>CONCATENATE(טבלה2[[#This Row],[חלק שמאלי]],"-",טבלה2[[#This Row],[אמצע]],"-",טבלה2[[#This Row],[חלק ימני]])</f>
        <v>85-625-64</v>
      </c>
      <c r="AH1732">
        <f>IF(טבלה2[[#This Row],[מספר ספרות]]=7,3,2)</f>
        <v>3</v>
      </c>
      <c r="AI1732">
        <f>IF(טבלה2[[#This Row],[מספר ספרות]]=7,2,3)</f>
        <v>2</v>
      </c>
    </row>
    <row r="1733" spans="17:35" x14ac:dyDescent="0.25">
      <c r="Q1733">
        <v>88498502</v>
      </c>
      <c r="R1733">
        <v>253</v>
      </c>
      <c r="S1733" t="s">
        <v>196</v>
      </c>
      <c r="T1733" t="s">
        <v>346</v>
      </c>
      <c r="U1733" t="s">
        <v>177</v>
      </c>
      <c r="V1733">
        <v>14</v>
      </c>
      <c r="W1733">
        <v>2022</v>
      </c>
      <c r="X1733" s="1">
        <f>2025-טבלה2[[#This Row],[שנת יצור]]</f>
        <v>3</v>
      </c>
      <c r="Y1733" s="39">
        <v>44710</v>
      </c>
      <c r="Z1733" s="39">
        <v>45805</v>
      </c>
      <c r="AA1733" t="s">
        <v>119</v>
      </c>
      <c r="AB1733" t="s">
        <v>348</v>
      </c>
      <c r="AC1733" s="1">
        <f>LEN(טבלה2[[#This Row],[מספר רכב]])</f>
        <v>8</v>
      </c>
      <c r="AD1733" s="1" t="str">
        <f>RIGHT(טבלה2[[#This Row],[מספר רכב]],טבלה2[[#This Row],[ספרות בצדדים]])</f>
        <v>502</v>
      </c>
      <c r="AE1733" s="1" t="str">
        <f>MID(טבלה2[[#This Row],[מספר רכב]],טבלה2[[#This Row],[ספרות בצדדים]]+1,טבלה2[[#This Row],[ספרות באמצע]])</f>
        <v>98</v>
      </c>
      <c r="AF1733" s="1" t="str">
        <f>MID(טבלה2[[#This Row],[מספר רכב]],1,טבלה2[[#This Row],[ספרות בצדדים]])</f>
        <v>884</v>
      </c>
      <c r="AG1733" s="1" t="str">
        <f>CONCATENATE(טבלה2[[#This Row],[חלק שמאלי]],"-",טבלה2[[#This Row],[אמצע]],"-",טבלה2[[#This Row],[חלק ימני]])</f>
        <v>884-98-502</v>
      </c>
      <c r="AH1733">
        <f>IF(טבלה2[[#This Row],[מספר ספרות]]=7,3,2)</f>
        <v>2</v>
      </c>
      <c r="AI1733">
        <f>IF(טבלה2[[#This Row],[מספר ספרות]]=7,2,3)</f>
        <v>3</v>
      </c>
    </row>
    <row r="1734" spans="17:35" x14ac:dyDescent="0.25">
      <c r="Q1734">
        <v>42577101</v>
      </c>
      <c r="R1734">
        <v>885</v>
      </c>
      <c r="S1734" t="s">
        <v>239</v>
      </c>
      <c r="T1734" t="s">
        <v>746</v>
      </c>
      <c r="U1734" t="s">
        <v>151</v>
      </c>
      <c r="V1734">
        <v>4</v>
      </c>
      <c r="W1734">
        <v>2018</v>
      </c>
      <c r="X1734" s="1">
        <f>2025-טבלה2[[#This Row],[שנת יצור]]</f>
        <v>7</v>
      </c>
      <c r="Y1734" s="39">
        <v>45781</v>
      </c>
      <c r="Z1734" s="39">
        <v>45993</v>
      </c>
      <c r="AA1734" t="s">
        <v>119</v>
      </c>
      <c r="AB1734" t="s">
        <v>525</v>
      </c>
      <c r="AC1734" s="1">
        <f>LEN(טבלה2[[#This Row],[מספר רכב]])</f>
        <v>8</v>
      </c>
      <c r="AD1734" s="1" t="str">
        <f>RIGHT(טבלה2[[#This Row],[מספר רכב]],טבלה2[[#This Row],[ספרות בצדדים]])</f>
        <v>101</v>
      </c>
      <c r="AE1734" s="1" t="str">
        <f>MID(טבלה2[[#This Row],[מספר רכב]],טבלה2[[#This Row],[ספרות בצדדים]]+1,טבלה2[[#This Row],[ספרות באמצע]])</f>
        <v>77</v>
      </c>
      <c r="AF1734" s="1" t="str">
        <f>MID(טבלה2[[#This Row],[מספר רכב]],1,טבלה2[[#This Row],[ספרות בצדדים]])</f>
        <v>425</v>
      </c>
      <c r="AG1734" s="1" t="str">
        <f>CONCATENATE(טבלה2[[#This Row],[חלק שמאלי]],"-",טבלה2[[#This Row],[אמצע]],"-",טבלה2[[#This Row],[חלק ימני]])</f>
        <v>425-77-101</v>
      </c>
      <c r="AH1734">
        <f>IF(טבלה2[[#This Row],[מספר ספרות]]=7,3,2)</f>
        <v>2</v>
      </c>
      <c r="AI1734">
        <f>IF(טבלה2[[#This Row],[מספר ספרות]]=7,2,3)</f>
        <v>3</v>
      </c>
    </row>
    <row r="1735" spans="17:35" x14ac:dyDescent="0.25">
      <c r="Q1735">
        <v>6248510</v>
      </c>
      <c r="R1735">
        <v>413</v>
      </c>
      <c r="S1735" t="s">
        <v>123</v>
      </c>
      <c r="T1735" t="s">
        <v>138</v>
      </c>
      <c r="U1735" t="s">
        <v>125</v>
      </c>
      <c r="W1735">
        <v>2001</v>
      </c>
      <c r="X1735" s="1">
        <f>2025-טבלה2[[#This Row],[שנת יצור]]</f>
        <v>24</v>
      </c>
      <c r="Y1735" s="39">
        <v>45693</v>
      </c>
      <c r="Z1735" s="39">
        <v>45868</v>
      </c>
      <c r="AA1735" t="s">
        <v>116</v>
      </c>
      <c r="AB1735" t="s">
        <v>127</v>
      </c>
      <c r="AC1735" s="1">
        <f>LEN(טבלה2[[#This Row],[מספר רכב]])</f>
        <v>7</v>
      </c>
      <c r="AD1735" s="1" t="str">
        <f>RIGHT(טבלה2[[#This Row],[מספר רכב]],טבלה2[[#This Row],[ספרות בצדדים]])</f>
        <v>10</v>
      </c>
      <c r="AE1735" s="1" t="str">
        <f>MID(טבלה2[[#This Row],[מספר רכב]],טבלה2[[#This Row],[ספרות בצדדים]]+1,טבלה2[[#This Row],[ספרות באמצע]])</f>
        <v>485</v>
      </c>
      <c r="AF1735" s="1" t="str">
        <f>MID(טבלה2[[#This Row],[מספר רכב]],1,טבלה2[[#This Row],[ספרות בצדדים]])</f>
        <v>62</v>
      </c>
      <c r="AG1735" s="1" t="str">
        <f>CONCATENATE(טבלה2[[#This Row],[חלק שמאלי]],"-",טבלה2[[#This Row],[אמצע]],"-",טבלה2[[#This Row],[חלק ימני]])</f>
        <v>62-485-10</v>
      </c>
      <c r="AH1735">
        <f>IF(טבלה2[[#This Row],[מספר ספרות]]=7,3,2)</f>
        <v>3</v>
      </c>
      <c r="AI1735">
        <f>IF(טבלה2[[#This Row],[מספר ספרות]]=7,2,3)</f>
        <v>2</v>
      </c>
    </row>
    <row r="1736" spans="17:35" x14ac:dyDescent="0.25">
      <c r="Q1736">
        <v>7078051</v>
      </c>
      <c r="R1736">
        <v>734</v>
      </c>
      <c r="S1736" t="s">
        <v>139</v>
      </c>
      <c r="T1736" t="s">
        <v>140</v>
      </c>
      <c r="U1736" t="s">
        <v>136</v>
      </c>
      <c r="W1736">
        <v>2004</v>
      </c>
      <c r="X1736" s="1">
        <f>2025-טבלה2[[#This Row],[שנת יצור]]</f>
        <v>21</v>
      </c>
      <c r="Y1736" s="39">
        <v>45119</v>
      </c>
      <c r="Z1736" s="39">
        <v>45487</v>
      </c>
      <c r="AA1736" t="s">
        <v>116</v>
      </c>
      <c r="AB1736" t="s">
        <v>141</v>
      </c>
      <c r="AC1736" s="1">
        <f>LEN(טבלה2[[#This Row],[מספר רכב]])</f>
        <v>7</v>
      </c>
      <c r="AD1736" s="1" t="str">
        <f>RIGHT(טבלה2[[#This Row],[מספר רכב]],טבלה2[[#This Row],[ספרות בצדדים]])</f>
        <v>51</v>
      </c>
      <c r="AE1736" s="1" t="str">
        <f>MID(טבלה2[[#This Row],[מספר רכב]],טבלה2[[#This Row],[ספרות בצדדים]]+1,טבלה2[[#This Row],[ספרות באמצע]])</f>
        <v>780</v>
      </c>
      <c r="AF1736" s="1" t="str">
        <f>MID(טבלה2[[#This Row],[מספר רכב]],1,טבלה2[[#This Row],[ספרות בצדדים]])</f>
        <v>70</v>
      </c>
      <c r="AG1736" s="1" t="str">
        <f>CONCATENATE(טבלה2[[#This Row],[חלק שמאלי]],"-",טבלה2[[#This Row],[אמצע]],"-",טבלה2[[#This Row],[חלק ימני]])</f>
        <v>70-780-51</v>
      </c>
      <c r="AH1736">
        <f>IF(טבלה2[[#This Row],[מספר ספרות]]=7,3,2)</f>
        <v>3</v>
      </c>
      <c r="AI1736">
        <f>IF(טבלה2[[#This Row],[מספר ספרות]]=7,2,3)</f>
        <v>2</v>
      </c>
    </row>
    <row r="1737" spans="17:35" x14ac:dyDescent="0.25">
      <c r="Q1737">
        <v>2881373</v>
      </c>
      <c r="R1737">
        <v>253</v>
      </c>
      <c r="S1737" t="s">
        <v>196</v>
      </c>
      <c r="T1737" t="s">
        <v>197</v>
      </c>
      <c r="U1737" t="s">
        <v>198</v>
      </c>
      <c r="V1737">
        <v>15</v>
      </c>
      <c r="W1737">
        <v>2010</v>
      </c>
      <c r="X1737" s="1">
        <f>2025-טבלה2[[#This Row],[שנת יצור]]</f>
        <v>15</v>
      </c>
      <c r="Y1737" s="39">
        <v>45485</v>
      </c>
      <c r="Z1737" s="39">
        <v>45866</v>
      </c>
      <c r="AA1737" t="s">
        <v>116</v>
      </c>
      <c r="AB1737" t="s">
        <v>200</v>
      </c>
      <c r="AC1737" s="1">
        <f>LEN(טבלה2[[#This Row],[מספר רכב]])</f>
        <v>7</v>
      </c>
      <c r="AD1737" s="1" t="str">
        <f>RIGHT(טבלה2[[#This Row],[מספר רכב]],טבלה2[[#This Row],[ספרות בצדדים]])</f>
        <v>73</v>
      </c>
      <c r="AE1737" s="1" t="str">
        <f>MID(טבלה2[[#This Row],[מספר רכב]],טבלה2[[#This Row],[ספרות בצדדים]]+1,טבלה2[[#This Row],[ספרות באמצע]])</f>
        <v>813</v>
      </c>
      <c r="AF1737" s="1" t="str">
        <f>MID(טבלה2[[#This Row],[מספר רכב]],1,טבלה2[[#This Row],[ספרות בצדדים]])</f>
        <v>28</v>
      </c>
      <c r="AG1737" s="1" t="str">
        <f>CONCATENATE(טבלה2[[#This Row],[חלק שמאלי]],"-",טבלה2[[#This Row],[אמצע]],"-",טבלה2[[#This Row],[חלק ימני]])</f>
        <v>28-813-73</v>
      </c>
      <c r="AH1737">
        <f>IF(טבלה2[[#This Row],[מספר ספרות]]=7,3,2)</f>
        <v>3</v>
      </c>
      <c r="AI1737">
        <f>IF(טבלה2[[#This Row],[מספר ספרות]]=7,2,3)</f>
        <v>2</v>
      </c>
    </row>
    <row r="1738" spans="17:35" x14ac:dyDescent="0.25">
      <c r="Q1738">
        <v>1071364</v>
      </c>
      <c r="R1738">
        <v>751</v>
      </c>
      <c r="S1738" t="s">
        <v>231</v>
      </c>
      <c r="T1738" t="s">
        <v>977</v>
      </c>
      <c r="U1738" t="s">
        <v>215</v>
      </c>
      <c r="V1738">
        <v>15</v>
      </c>
      <c r="W1738">
        <v>2008</v>
      </c>
      <c r="X1738" s="1">
        <f>2025-טבלה2[[#This Row],[שנת יצור]]</f>
        <v>17</v>
      </c>
      <c r="Y1738" s="39">
        <v>45713</v>
      </c>
      <c r="Z1738" s="39">
        <v>45923</v>
      </c>
      <c r="AA1738" t="s">
        <v>233</v>
      </c>
      <c r="AB1738" t="s">
        <v>978</v>
      </c>
      <c r="AC1738" s="1">
        <f>LEN(טבלה2[[#This Row],[מספר רכב]])</f>
        <v>7</v>
      </c>
      <c r="AD1738" s="1" t="str">
        <f>RIGHT(טבלה2[[#This Row],[מספר רכב]],טבלה2[[#This Row],[ספרות בצדדים]])</f>
        <v>64</v>
      </c>
      <c r="AE1738" s="1" t="str">
        <f>MID(טבלה2[[#This Row],[מספר רכב]],טבלה2[[#This Row],[ספרות בצדדים]]+1,טבלה2[[#This Row],[ספרות באמצע]])</f>
        <v>713</v>
      </c>
      <c r="AF1738" s="1" t="str">
        <f>MID(טבלה2[[#This Row],[מספר רכב]],1,טבלה2[[#This Row],[ספרות בצדדים]])</f>
        <v>10</v>
      </c>
      <c r="AG1738" s="1" t="str">
        <f>CONCATENATE(טבלה2[[#This Row],[חלק שמאלי]],"-",טבלה2[[#This Row],[אמצע]],"-",טבלה2[[#This Row],[חלק ימני]])</f>
        <v>10-713-64</v>
      </c>
      <c r="AH1738">
        <f>IF(טבלה2[[#This Row],[מספר ספרות]]=7,3,2)</f>
        <v>3</v>
      </c>
      <c r="AI1738">
        <f>IF(טבלה2[[#This Row],[מספר ספרות]]=7,2,3)</f>
        <v>2</v>
      </c>
    </row>
    <row r="1739" spans="17:35" x14ac:dyDescent="0.25">
      <c r="Q1739">
        <v>74480103</v>
      </c>
      <c r="R1739">
        <v>413</v>
      </c>
      <c r="S1739" t="s">
        <v>123</v>
      </c>
      <c r="T1739" t="s">
        <v>762</v>
      </c>
      <c r="U1739" t="s">
        <v>174</v>
      </c>
      <c r="V1739">
        <v>4</v>
      </c>
      <c r="W1739">
        <v>2024</v>
      </c>
      <c r="X1739" s="1">
        <f>2025-טבלה2[[#This Row],[שנת יצור]]</f>
        <v>1</v>
      </c>
      <c r="Y1739" s="39">
        <v>45424</v>
      </c>
      <c r="Z1739" s="39">
        <v>46153</v>
      </c>
      <c r="AA1739" t="s">
        <v>119</v>
      </c>
      <c r="AB1739" t="s">
        <v>764</v>
      </c>
      <c r="AC1739" s="1">
        <f>LEN(טבלה2[[#This Row],[מספר רכב]])</f>
        <v>8</v>
      </c>
      <c r="AD1739" s="1" t="str">
        <f>RIGHT(טבלה2[[#This Row],[מספר רכב]],טבלה2[[#This Row],[ספרות בצדדים]])</f>
        <v>103</v>
      </c>
      <c r="AE1739" s="1" t="str">
        <f>MID(טבלה2[[#This Row],[מספר רכב]],טבלה2[[#This Row],[ספרות בצדדים]]+1,טבלה2[[#This Row],[ספרות באמצע]])</f>
        <v>80</v>
      </c>
      <c r="AF1739" s="1" t="str">
        <f>MID(טבלה2[[#This Row],[מספר רכב]],1,טבלה2[[#This Row],[ספרות בצדדים]])</f>
        <v>744</v>
      </c>
      <c r="AG1739" s="1" t="str">
        <f>CONCATENATE(טבלה2[[#This Row],[חלק שמאלי]],"-",טבלה2[[#This Row],[אמצע]],"-",טבלה2[[#This Row],[חלק ימני]])</f>
        <v>744-80-103</v>
      </c>
      <c r="AH1739">
        <f>IF(טבלה2[[#This Row],[מספר ספרות]]=7,3,2)</f>
        <v>2</v>
      </c>
      <c r="AI1739">
        <f>IF(טבלה2[[#This Row],[מספר ספרות]]=7,2,3)</f>
        <v>3</v>
      </c>
    </row>
    <row r="1740" spans="17:35" x14ac:dyDescent="0.25">
      <c r="Q1740">
        <v>9168756</v>
      </c>
      <c r="R1740">
        <v>839</v>
      </c>
      <c r="S1740" t="s">
        <v>244</v>
      </c>
      <c r="T1740" t="s">
        <v>280</v>
      </c>
      <c r="U1740" t="s">
        <v>158</v>
      </c>
      <c r="W1740">
        <v>2004</v>
      </c>
      <c r="X1740" s="1">
        <f>2025-טבלה2[[#This Row],[שנת יצור]]</f>
        <v>21</v>
      </c>
      <c r="Y1740" s="39">
        <v>45649</v>
      </c>
      <c r="Z1740" s="39">
        <v>45807</v>
      </c>
      <c r="AA1740" t="s">
        <v>118</v>
      </c>
      <c r="AB1740" t="s">
        <v>127</v>
      </c>
      <c r="AC1740" s="1">
        <f>LEN(טבלה2[[#This Row],[מספר רכב]])</f>
        <v>7</v>
      </c>
      <c r="AD1740" s="1" t="str">
        <f>RIGHT(טבלה2[[#This Row],[מספר רכב]],טבלה2[[#This Row],[ספרות בצדדים]])</f>
        <v>56</v>
      </c>
      <c r="AE1740" s="1" t="str">
        <f>MID(טבלה2[[#This Row],[מספר רכב]],טבלה2[[#This Row],[ספרות בצדדים]]+1,טבלה2[[#This Row],[ספרות באמצע]])</f>
        <v>687</v>
      </c>
      <c r="AF1740" s="1" t="str">
        <f>MID(טבלה2[[#This Row],[מספר רכב]],1,טבלה2[[#This Row],[ספרות בצדדים]])</f>
        <v>91</v>
      </c>
      <c r="AG1740" s="1" t="str">
        <f>CONCATENATE(טבלה2[[#This Row],[חלק שמאלי]],"-",טבלה2[[#This Row],[אמצע]],"-",טבלה2[[#This Row],[חלק ימני]])</f>
        <v>91-687-56</v>
      </c>
      <c r="AH1740">
        <f>IF(טבלה2[[#This Row],[מספר ספרות]]=7,3,2)</f>
        <v>3</v>
      </c>
      <c r="AI1740">
        <f>IF(טבלה2[[#This Row],[מספר ספרות]]=7,2,3)</f>
        <v>2</v>
      </c>
    </row>
    <row r="1741" spans="17:35" x14ac:dyDescent="0.25">
      <c r="Q1741">
        <v>7547968</v>
      </c>
      <c r="R1741">
        <v>730</v>
      </c>
      <c r="S1741" t="s">
        <v>421</v>
      </c>
      <c r="T1741" t="s">
        <v>422</v>
      </c>
      <c r="U1741" t="s">
        <v>208</v>
      </c>
      <c r="V1741">
        <v>15</v>
      </c>
      <c r="W1741">
        <v>2010</v>
      </c>
      <c r="X1741" s="1">
        <f>2025-טבלה2[[#This Row],[שנת יצור]]</f>
        <v>15</v>
      </c>
      <c r="Y1741" s="39">
        <v>45357</v>
      </c>
      <c r="Z1741" s="39">
        <v>45724</v>
      </c>
      <c r="AA1741" t="s">
        <v>979</v>
      </c>
      <c r="AB1741" t="s">
        <v>423</v>
      </c>
      <c r="AC1741" s="1">
        <f>LEN(טבלה2[[#This Row],[מספר רכב]])</f>
        <v>7</v>
      </c>
      <c r="AD1741" s="1" t="str">
        <f>RIGHT(טבלה2[[#This Row],[מספר רכב]],טבלה2[[#This Row],[ספרות בצדדים]])</f>
        <v>68</v>
      </c>
      <c r="AE1741" s="1" t="str">
        <f>MID(טבלה2[[#This Row],[מספר רכב]],טבלה2[[#This Row],[ספרות בצדדים]]+1,טבלה2[[#This Row],[ספרות באמצע]])</f>
        <v>479</v>
      </c>
      <c r="AF1741" s="1" t="str">
        <f>MID(טבלה2[[#This Row],[מספר רכב]],1,טבלה2[[#This Row],[ספרות בצדדים]])</f>
        <v>75</v>
      </c>
      <c r="AG1741" s="1" t="str">
        <f>CONCATENATE(טבלה2[[#This Row],[חלק שמאלי]],"-",טבלה2[[#This Row],[אמצע]],"-",טבלה2[[#This Row],[חלק ימני]])</f>
        <v>75-479-68</v>
      </c>
      <c r="AH1741">
        <f>IF(טבלה2[[#This Row],[מספר ספרות]]=7,3,2)</f>
        <v>3</v>
      </c>
      <c r="AI1741">
        <f>IF(טבלה2[[#This Row],[מספר ספרות]]=7,2,3)</f>
        <v>2</v>
      </c>
    </row>
    <row r="1742" spans="17:35" x14ac:dyDescent="0.25">
      <c r="Q1742">
        <v>8727766</v>
      </c>
      <c r="R1742">
        <v>413</v>
      </c>
      <c r="S1742" t="s">
        <v>123</v>
      </c>
      <c r="T1742" t="s">
        <v>159</v>
      </c>
      <c r="U1742" t="s">
        <v>158</v>
      </c>
      <c r="V1742">
        <v>15</v>
      </c>
      <c r="W1742">
        <v>2009</v>
      </c>
      <c r="X1742" s="1">
        <f>2025-טבלה2[[#This Row],[שנת יצור]]</f>
        <v>16</v>
      </c>
      <c r="Y1742" s="39">
        <v>45389</v>
      </c>
      <c r="Z1742" s="39">
        <v>45746</v>
      </c>
      <c r="AA1742" t="s">
        <v>133</v>
      </c>
      <c r="AB1742" t="s">
        <v>127</v>
      </c>
      <c r="AC1742" s="1">
        <f>LEN(טבלה2[[#This Row],[מספר רכב]])</f>
        <v>7</v>
      </c>
      <c r="AD1742" s="1" t="str">
        <f>RIGHT(טבלה2[[#This Row],[מספר רכב]],טבלה2[[#This Row],[ספרות בצדדים]])</f>
        <v>66</v>
      </c>
      <c r="AE1742" s="1" t="str">
        <f>MID(טבלה2[[#This Row],[מספר רכב]],טבלה2[[#This Row],[ספרות בצדדים]]+1,טבלה2[[#This Row],[ספרות באמצע]])</f>
        <v>277</v>
      </c>
      <c r="AF1742" s="1" t="str">
        <f>MID(טבלה2[[#This Row],[מספר רכב]],1,טבלה2[[#This Row],[ספרות בצדדים]])</f>
        <v>87</v>
      </c>
      <c r="AG1742" s="1" t="str">
        <f>CONCATENATE(טבלה2[[#This Row],[חלק שמאלי]],"-",טבלה2[[#This Row],[אמצע]],"-",טבלה2[[#This Row],[חלק ימני]])</f>
        <v>87-277-66</v>
      </c>
      <c r="AH1742">
        <f>IF(טבלה2[[#This Row],[מספר ספרות]]=7,3,2)</f>
        <v>3</v>
      </c>
      <c r="AI1742">
        <f>IF(טבלה2[[#This Row],[מספר ספרות]]=7,2,3)</f>
        <v>2</v>
      </c>
    </row>
    <row r="1743" spans="17:35" x14ac:dyDescent="0.25">
      <c r="Q1743">
        <v>1860363</v>
      </c>
      <c r="R1743">
        <v>413</v>
      </c>
      <c r="S1743" t="s">
        <v>123</v>
      </c>
      <c r="T1743" t="s">
        <v>159</v>
      </c>
      <c r="U1743" t="s">
        <v>158</v>
      </c>
      <c r="V1743">
        <v>15</v>
      </c>
      <c r="W1743">
        <v>2008</v>
      </c>
      <c r="X1743" s="1">
        <f>2025-טבלה2[[#This Row],[שנת יצור]]</f>
        <v>17</v>
      </c>
      <c r="Y1743" s="39">
        <v>45564</v>
      </c>
      <c r="Z1743" s="39">
        <v>45813</v>
      </c>
      <c r="AA1743" t="s">
        <v>133</v>
      </c>
      <c r="AB1743" t="s">
        <v>127</v>
      </c>
      <c r="AC1743" s="1">
        <f>LEN(טבלה2[[#This Row],[מספר רכב]])</f>
        <v>7</v>
      </c>
      <c r="AD1743" s="1" t="str">
        <f>RIGHT(טבלה2[[#This Row],[מספר רכב]],טבלה2[[#This Row],[ספרות בצדדים]])</f>
        <v>63</v>
      </c>
      <c r="AE1743" s="1" t="str">
        <f>MID(טבלה2[[#This Row],[מספר רכב]],טבלה2[[#This Row],[ספרות בצדדים]]+1,טבלה2[[#This Row],[ספרות באמצע]])</f>
        <v>603</v>
      </c>
      <c r="AF1743" s="1" t="str">
        <f>MID(טבלה2[[#This Row],[מספר רכב]],1,טבלה2[[#This Row],[ספרות בצדדים]])</f>
        <v>18</v>
      </c>
      <c r="AG1743" s="1" t="str">
        <f>CONCATENATE(טבלה2[[#This Row],[חלק שמאלי]],"-",טבלה2[[#This Row],[אמצע]],"-",טבלה2[[#This Row],[חלק ימני]])</f>
        <v>18-603-63</v>
      </c>
      <c r="AH1743">
        <f>IF(טבלה2[[#This Row],[מספר ספרות]]=7,3,2)</f>
        <v>3</v>
      </c>
      <c r="AI1743">
        <f>IF(טבלה2[[#This Row],[מספר ספרות]]=7,2,3)</f>
        <v>2</v>
      </c>
    </row>
    <row r="1744" spans="17:35" x14ac:dyDescent="0.25">
      <c r="Q1744">
        <v>6541060</v>
      </c>
      <c r="R1744">
        <v>588</v>
      </c>
      <c r="S1744" t="s">
        <v>111</v>
      </c>
      <c r="T1744" t="s">
        <v>112</v>
      </c>
      <c r="U1744" t="s">
        <v>113</v>
      </c>
      <c r="V1744">
        <v>15</v>
      </c>
      <c r="W1744">
        <v>2008</v>
      </c>
      <c r="X1744" s="1">
        <f>2025-טבלה2[[#This Row],[שנת יצור]]</f>
        <v>17</v>
      </c>
      <c r="Y1744" s="39">
        <v>45200</v>
      </c>
      <c r="Z1744" s="39">
        <v>45634</v>
      </c>
      <c r="AA1744" t="s">
        <v>116</v>
      </c>
      <c r="AB1744" t="s">
        <v>117</v>
      </c>
      <c r="AC1744" s="1">
        <f>LEN(טבלה2[[#This Row],[מספר רכב]])</f>
        <v>7</v>
      </c>
      <c r="AD1744" s="1" t="str">
        <f>RIGHT(טבלה2[[#This Row],[מספר רכב]],טבלה2[[#This Row],[ספרות בצדדים]])</f>
        <v>60</v>
      </c>
      <c r="AE1744" s="1" t="str">
        <f>MID(טבלה2[[#This Row],[מספר רכב]],טבלה2[[#This Row],[ספרות בצדדים]]+1,טבלה2[[#This Row],[ספרות באמצע]])</f>
        <v>410</v>
      </c>
      <c r="AF1744" s="1" t="str">
        <f>MID(טבלה2[[#This Row],[מספר רכב]],1,טבלה2[[#This Row],[ספרות בצדדים]])</f>
        <v>65</v>
      </c>
      <c r="AG1744" s="1" t="str">
        <f>CONCATENATE(טבלה2[[#This Row],[חלק שמאלי]],"-",טבלה2[[#This Row],[אמצע]],"-",טבלה2[[#This Row],[חלק ימני]])</f>
        <v>65-410-60</v>
      </c>
      <c r="AH1744">
        <f>IF(טבלה2[[#This Row],[מספר ספרות]]=7,3,2)</f>
        <v>3</v>
      </c>
      <c r="AI1744">
        <f>IF(טבלה2[[#This Row],[מספר ספרות]]=7,2,3)</f>
        <v>2</v>
      </c>
    </row>
    <row r="1745" spans="17:35" x14ac:dyDescent="0.25">
      <c r="Q1745">
        <v>1003564</v>
      </c>
      <c r="R1745">
        <v>751</v>
      </c>
      <c r="S1745" t="s">
        <v>231</v>
      </c>
      <c r="T1745" t="s">
        <v>301</v>
      </c>
      <c r="U1745" t="s">
        <v>302</v>
      </c>
      <c r="V1745">
        <v>15</v>
      </c>
      <c r="W1745">
        <v>2008</v>
      </c>
      <c r="X1745" s="1">
        <f>2025-טבלה2[[#This Row],[שנת יצור]]</f>
        <v>17</v>
      </c>
      <c r="Y1745" s="39">
        <v>45542</v>
      </c>
      <c r="Z1745" s="39">
        <v>45895</v>
      </c>
      <c r="AA1745" t="s">
        <v>119</v>
      </c>
      <c r="AB1745" t="s">
        <v>260</v>
      </c>
      <c r="AC1745" s="1">
        <f>LEN(טבלה2[[#This Row],[מספר רכב]])</f>
        <v>7</v>
      </c>
      <c r="AD1745" s="1" t="str">
        <f>RIGHT(טבלה2[[#This Row],[מספר רכב]],טבלה2[[#This Row],[ספרות בצדדים]])</f>
        <v>64</v>
      </c>
      <c r="AE1745" s="1" t="str">
        <f>MID(טבלה2[[#This Row],[מספר רכב]],טבלה2[[#This Row],[ספרות בצדדים]]+1,טבלה2[[#This Row],[ספרות באמצע]])</f>
        <v>035</v>
      </c>
      <c r="AF1745" s="1" t="str">
        <f>MID(טבלה2[[#This Row],[מספר רכב]],1,טבלה2[[#This Row],[ספרות בצדדים]])</f>
        <v>10</v>
      </c>
      <c r="AG1745" s="1" t="str">
        <f>CONCATENATE(טבלה2[[#This Row],[חלק שמאלי]],"-",טבלה2[[#This Row],[אמצע]],"-",טבלה2[[#This Row],[חלק ימני]])</f>
        <v>10-035-64</v>
      </c>
      <c r="AH1745">
        <f>IF(טבלה2[[#This Row],[מספר ספרות]]=7,3,2)</f>
        <v>3</v>
      </c>
      <c r="AI1745">
        <f>IF(טבלה2[[#This Row],[מספר ספרות]]=7,2,3)</f>
        <v>2</v>
      </c>
    </row>
    <row r="1746" spans="17:35" x14ac:dyDescent="0.25">
      <c r="Q1746">
        <v>3971814</v>
      </c>
      <c r="R1746">
        <v>413</v>
      </c>
      <c r="S1746" t="s">
        <v>123</v>
      </c>
      <c r="T1746" t="s">
        <v>179</v>
      </c>
      <c r="U1746" t="s">
        <v>158</v>
      </c>
      <c r="W1746">
        <v>2006</v>
      </c>
      <c r="X1746" s="1">
        <f>2025-טבלה2[[#This Row],[שנת יצור]]</f>
        <v>19</v>
      </c>
      <c r="Y1746" s="39">
        <v>45324</v>
      </c>
      <c r="Z1746" s="39">
        <v>45507</v>
      </c>
      <c r="AA1746" t="s">
        <v>133</v>
      </c>
      <c r="AB1746" t="s">
        <v>127</v>
      </c>
      <c r="AC1746" s="1">
        <f>LEN(טבלה2[[#This Row],[מספר רכב]])</f>
        <v>7</v>
      </c>
      <c r="AD1746" s="1" t="str">
        <f>RIGHT(טבלה2[[#This Row],[מספר רכב]],טבלה2[[#This Row],[ספרות בצדדים]])</f>
        <v>14</v>
      </c>
      <c r="AE1746" s="1" t="str">
        <f>MID(טבלה2[[#This Row],[מספר רכב]],טבלה2[[#This Row],[ספרות בצדדים]]+1,טבלה2[[#This Row],[ספרות באמצע]])</f>
        <v>718</v>
      </c>
      <c r="AF1746" s="1" t="str">
        <f>MID(טבלה2[[#This Row],[מספר רכב]],1,טבלה2[[#This Row],[ספרות בצדדים]])</f>
        <v>39</v>
      </c>
      <c r="AG1746" s="1" t="str">
        <f>CONCATENATE(טבלה2[[#This Row],[חלק שמאלי]],"-",טבלה2[[#This Row],[אמצע]],"-",טבלה2[[#This Row],[חלק ימני]])</f>
        <v>39-718-14</v>
      </c>
      <c r="AH1746">
        <f>IF(טבלה2[[#This Row],[מספר ספרות]]=7,3,2)</f>
        <v>3</v>
      </c>
      <c r="AI1746">
        <f>IF(טבלה2[[#This Row],[מספר ספרות]]=7,2,3)</f>
        <v>2</v>
      </c>
    </row>
    <row r="1747" spans="17:35" x14ac:dyDescent="0.25">
      <c r="Q1747">
        <v>5870457</v>
      </c>
      <c r="R1747">
        <v>155</v>
      </c>
      <c r="S1747" t="s">
        <v>149</v>
      </c>
      <c r="T1747" t="s">
        <v>150</v>
      </c>
      <c r="U1747" t="s">
        <v>155</v>
      </c>
      <c r="W1747">
        <v>2005</v>
      </c>
      <c r="X1747" s="1">
        <f>2025-טבלה2[[#This Row],[שנת יצור]]</f>
        <v>20</v>
      </c>
      <c r="Y1747" s="39">
        <v>45232</v>
      </c>
      <c r="Z1747" s="39">
        <v>45590</v>
      </c>
      <c r="AA1747" t="s">
        <v>202</v>
      </c>
      <c r="AB1747" t="s">
        <v>152</v>
      </c>
      <c r="AC1747" s="1">
        <f>LEN(טבלה2[[#This Row],[מספר רכב]])</f>
        <v>7</v>
      </c>
      <c r="AD1747" s="1" t="str">
        <f>RIGHT(טבלה2[[#This Row],[מספר רכב]],טבלה2[[#This Row],[ספרות בצדדים]])</f>
        <v>57</v>
      </c>
      <c r="AE1747" s="1" t="str">
        <f>MID(טבלה2[[#This Row],[מספר רכב]],טבלה2[[#This Row],[ספרות בצדדים]]+1,טבלה2[[#This Row],[ספרות באמצע]])</f>
        <v>704</v>
      </c>
      <c r="AF1747" s="1" t="str">
        <f>MID(טבלה2[[#This Row],[מספר רכב]],1,טבלה2[[#This Row],[ספרות בצדדים]])</f>
        <v>58</v>
      </c>
      <c r="AG1747" s="1" t="str">
        <f>CONCATENATE(טבלה2[[#This Row],[חלק שמאלי]],"-",טבלה2[[#This Row],[אמצע]],"-",טבלה2[[#This Row],[חלק ימני]])</f>
        <v>58-704-57</v>
      </c>
      <c r="AH1747">
        <f>IF(טבלה2[[#This Row],[מספר ספרות]]=7,3,2)</f>
        <v>3</v>
      </c>
      <c r="AI1747">
        <f>IF(טבלה2[[#This Row],[מספר ספרות]]=7,2,3)</f>
        <v>2</v>
      </c>
    </row>
    <row r="1748" spans="17:35" x14ac:dyDescent="0.25">
      <c r="Q1748">
        <v>36205903</v>
      </c>
      <c r="R1748">
        <v>885</v>
      </c>
      <c r="S1748" t="s">
        <v>239</v>
      </c>
      <c r="T1748" t="s">
        <v>857</v>
      </c>
      <c r="U1748" t="s">
        <v>136</v>
      </c>
      <c r="V1748">
        <v>11</v>
      </c>
      <c r="W1748">
        <v>2023</v>
      </c>
      <c r="X1748" s="1">
        <f>2025-טבלה2[[#This Row],[שנת יצור]]</f>
        <v>2</v>
      </c>
      <c r="Y1748" s="39">
        <v>45088</v>
      </c>
      <c r="Z1748" s="39">
        <v>46183</v>
      </c>
      <c r="AA1748" t="s">
        <v>118</v>
      </c>
      <c r="AB1748" t="s">
        <v>368</v>
      </c>
      <c r="AC1748" s="1">
        <f>LEN(טבלה2[[#This Row],[מספר רכב]])</f>
        <v>8</v>
      </c>
      <c r="AD1748" s="1" t="str">
        <f>RIGHT(טבלה2[[#This Row],[מספר רכב]],טבלה2[[#This Row],[ספרות בצדדים]])</f>
        <v>903</v>
      </c>
      <c r="AE1748" s="1" t="str">
        <f>MID(טבלה2[[#This Row],[מספר רכב]],טבלה2[[#This Row],[ספרות בצדדים]]+1,טבלה2[[#This Row],[ספרות באמצע]])</f>
        <v>05</v>
      </c>
      <c r="AF1748" s="1" t="str">
        <f>MID(טבלה2[[#This Row],[מספר רכב]],1,טבלה2[[#This Row],[ספרות בצדדים]])</f>
        <v>362</v>
      </c>
      <c r="AG1748" s="1" t="str">
        <f>CONCATENATE(טבלה2[[#This Row],[חלק שמאלי]],"-",טבלה2[[#This Row],[אמצע]],"-",טבלה2[[#This Row],[חלק ימני]])</f>
        <v>362-05-903</v>
      </c>
      <c r="AH1748">
        <f>IF(טבלה2[[#This Row],[מספר ספרות]]=7,3,2)</f>
        <v>2</v>
      </c>
      <c r="AI1748">
        <f>IF(טבלה2[[#This Row],[מספר ספרות]]=7,2,3)</f>
        <v>3</v>
      </c>
    </row>
    <row r="1749" spans="17:35" x14ac:dyDescent="0.25">
      <c r="Q1749">
        <v>3139474</v>
      </c>
      <c r="R1749">
        <v>413</v>
      </c>
      <c r="S1749" t="s">
        <v>123</v>
      </c>
      <c r="T1749" t="s">
        <v>181</v>
      </c>
      <c r="U1749" t="s">
        <v>125</v>
      </c>
      <c r="V1749">
        <v>15</v>
      </c>
      <c r="W1749">
        <v>2011</v>
      </c>
      <c r="X1749" s="1">
        <f>2025-טבלה2[[#This Row],[שנת יצור]]</f>
        <v>14</v>
      </c>
      <c r="Y1749" s="39">
        <v>45361</v>
      </c>
      <c r="Z1749" s="39">
        <v>45739</v>
      </c>
      <c r="AA1749" t="s">
        <v>133</v>
      </c>
      <c r="AB1749" t="s">
        <v>127</v>
      </c>
      <c r="AC1749" s="1">
        <f>LEN(טבלה2[[#This Row],[מספר רכב]])</f>
        <v>7</v>
      </c>
      <c r="AD1749" s="1" t="str">
        <f>RIGHT(טבלה2[[#This Row],[מספר רכב]],טבלה2[[#This Row],[ספרות בצדדים]])</f>
        <v>74</v>
      </c>
      <c r="AE1749" s="1" t="str">
        <f>MID(טבלה2[[#This Row],[מספר רכב]],טבלה2[[#This Row],[ספרות בצדדים]]+1,טבלה2[[#This Row],[ספרות באמצע]])</f>
        <v>394</v>
      </c>
      <c r="AF1749" s="1" t="str">
        <f>MID(טבלה2[[#This Row],[מספר רכב]],1,טבלה2[[#This Row],[ספרות בצדדים]])</f>
        <v>31</v>
      </c>
      <c r="AG1749" s="1" t="str">
        <f>CONCATENATE(טבלה2[[#This Row],[חלק שמאלי]],"-",טבלה2[[#This Row],[אמצע]],"-",טבלה2[[#This Row],[חלק ימני]])</f>
        <v>31-394-74</v>
      </c>
      <c r="AH1749">
        <f>IF(טבלה2[[#This Row],[מספר ספרות]]=7,3,2)</f>
        <v>3</v>
      </c>
      <c r="AI1749">
        <f>IF(טבלה2[[#This Row],[מספר ספרות]]=7,2,3)</f>
        <v>2</v>
      </c>
    </row>
    <row r="1750" spans="17:35" x14ac:dyDescent="0.25">
      <c r="Q1750">
        <v>8312138</v>
      </c>
      <c r="R1750">
        <v>416</v>
      </c>
      <c r="S1750" t="s">
        <v>408</v>
      </c>
      <c r="T1750" t="s">
        <v>409</v>
      </c>
      <c r="U1750" t="s">
        <v>410</v>
      </c>
      <c r="V1750">
        <v>15</v>
      </c>
      <c r="W1750">
        <v>2016</v>
      </c>
      <c r="X1750" s="1">
        <f>2025-טבלה2[[#This Row],[שנת יצור]]</f>
        <v>9</v>
      </c>
      <c r="Y1750" s="39">
        <v>45477</v>
      </c>
      <c r="Z1750" s="39">
        <v>45842</v>
      </c>
      <c r="AA1750" t="s">
        <v>116</v>
      </c>
      <c r="AB1750" t="s">
        <v>304</v>
      </c>
      <c r="AC1750" s="1">
        <f>LEN(טבלה2[[#This Row],[מספר רכב]])</f>
        <v>7</v>
      </c>
      <c r="AD1750" s="1" t="str">
        <f>RIGHT(טבלה2[[#This Row],[מספר רכב]],טבלה2[[#This Row],[ספרות בצדדים]])</f>
        <v>38</v>
      </c>
      <c r="AE1750" s="1" t="str">
        <f>MID(טבלה2[[#This Row],[מספר רכב]],טבלה2[[#This Row],[ספרות בצדדים]]+1,טבלה2[[#This Row],[ספרות באמצע]])</f>
        <v>121</v>
      </c>
      <c r="AF1750" s="1" t="str">
        <f>MID(טבלה2[[#This Row],[מספר רכב]],1,טבלה2[[#This Row],[ספרות בצדדים]])</f>
        <v>83</v>
      </c>
      <c r="AG1750" s="1" t="str">
        <f>CONCATENATE(טבלה2[[#This Row],[חלק שמאלי]],"-",טבלה2[[#This Row],[אמצע]],"-",טבלה2[[#This Row],[חלק ימני]])</f>
        <v>83-121-38</v>
      </c>
      <c r="AH1750">
        <f>IF(טבלה2[[#This Row],[מספר ספרות]]=7,3,2)</f>
        <v>3</v>
      </c>
      <c r="AI1750">
        <f>IF(טבלה2[[#This Row],[מספר ספרות]]=7,2,3)</f>
        <v>2</v>
      </c>
    </row>
    <row r="1751" spans="17:35" x14ac:dyDescent="0.25">
      <c r="Q1751">
        <v>1768263</v>
      </c>
      <c r="R1751">
        <v>413</v>
      </c>
      <c r="S1751" t="s">
        <v>123</v>
      </c>
      <c r="T1751" t="s">
        <v>180</v>
      </c>
      <c r="U1751" t="s">
        <v>125</v>
      </c>
      <c r="V1751">
        <v>15</v>
      </c>
      <c r="W1751">
        <v>2008</v>
      </c>
      <c r="X1751" s="1">
        <f>2025-טבלה2[[#This Row],[שנת יצור]]</f>
        <v>17</v>
      </c>
      <c r="Y1751" s="39">
        <v>45594</v>
      </c>
      <c r="Z1751" s="39">
        <v>45807</v>
      </c>
      <c r="AA1751" t="s">
        <v>328</v>
      </c>
      <c r="AB1751" t="s">
        <v>127</v>
      </c>
      <c r="AC1751" s="1">
        <f>LEN(טבלה2[[#This Row],[מספר רכב]])</f>
        <v>7</v>
      </c>
      <c r="AD1751" s="1" t="str">
        <f>RIGHT(טבלה2[[#This Row],[מספר רכב]],טבלה2[[#This Row],[ספרות בצדדים]])</f>
        <v>63</v>
      </c>
      <c r="AE1751" s="1" t="str">
        <f>MID(טבלה2[[#This Row],[מספר רכב]],טבלה2[[#This Row],[ספרות בצדדים]]+1,טבלה2[[#This Row],[ספרות באמצע]])</f>
        <v>682</v>
      </c>
      <c r="AF1751" s="1" t="str">
        <f>MID(טבלה2[[#This Row],[מספר רכב]],1,טבלה2[[#This Row],[ספרות בצדדים]])</f>
        <v>17</v>
      </c>
      <c r="AG1751" s="1" t="str">
        <f>CONCATENATE(טבלה2[[#This Row],[חלק שמאלי]],"-",טבלה2[[#This Row],[אמצע]],"-",טבלה2[[#This Row],[חלק ימני]])</f>
        <v>17-682-63</v>
      </c>
      <c r="AH1751">
        <f>IF(טבלה2[[#This Row],[מספר ספרות]]=7,3,2)</f>
        <v>3</v>
      </c>
      <c r="AI1751">
        <f>IF(טבלה2[[#This Row],[מספר ספרות]]=7,2,3)</f>
        <v>2</v>
      </c>
    </row>
    <row r="1752" spans="17:35" x14ac:dyDescent="0.25">
      <c r="Q1752">
        <v>8883064</v>
      </c>
      <c r="R1752">
        <v>413</v>
      </c>
      <c r="S1752" t="s">
        <v>123</v>
      </c>
      <c r="T1752" t="s">
        <v>180</v>
      </c>
      <c r="U1752" t="s">
        <v>291</v>
      </c>
      <c r="V1752">
        <v>15</v>
      </c>
      <c r="W1752">
        <v>2008</v>
      </c>
      <c r="X1752" s="1">
        <f>2025-טבלה2[[#This Row],[שנת יצור]]</f>
        <v>17</v>
      </c>
      <c r="Y1752" s="39">
        <v>45381</v>
      </c>
      <c r="Z1752" s="39">
        <v>45676</v>
      </c>
      <c r="AA1752" t="s">
        <v>133</v>
      </c>
      <c r="AB1752" t="s">
        <v>127</v>
      </c>
      <c r="AC1752" s="1">
        <f>LEN(טבלה2[[#This Row],[מספר רכב]])</f>
        <v>7</v>
      </c>
      <c r="AD1752" s="1" t="str">
        <f>RIGHT(טבלה2[[#This Row],[מספר רכב]],טבלה2[[#This Row],[ספרות בצדדים]])</f>
        <v>64</v>
      </c>
      <c r="AE1752" s="1" t="str">
        <f>MID(טבלה2[[#This Row],[מספר רכב]],טבלה2[[#This Row],[ספרות בצדדים]]+1,טבלה2[[#This Row],[ספרות באמצע]])</f>
        <v>830</v>
      </c>
      <c r="AF1752" s="1" t="str">
        <f>MID(טבלה2[[#This Row],[מספר רכב]],1,טבלה2[[#This Row],[ספרות בצדדים]])</f>
        <v>88</v>
      </c>
      <c r="AG1752" s="1" t="str">
        <f>CONCATENATE(טבלה2[[#This Row],[חלק שמאלי]],"-",טבלה2[[#This Row],[אמצע]],"-",טבלה2[[#This Row],[חלק ימני]])</f>
        <v>88-830-64</v>
      </c>
      <c r="AH1752">
        <f>IF(טבלה2[[#This Row],[מספר ספרות]]=7,3,2)</f>
        <v>3</v>
      </c>
      <c r="AI1752">
        <f>IF(טבלה2[[#This Row],[מספר ספרות]]=7,2,3)</f>
        <v>2</v>
      </c>
    </row>
    <row r="1753" spans="17:35" x14ac:dyDescent="0.25">
      <c r="Q1753">
        <v>1061952</v>
      </c>
      <c r="R1753">
        <v>413</v>
      </c>
      <c r="S1753" t="s">
        <v>123</v>
      </c>
      <c r="T1753" t="s">
        <v>157</v>
      </c>
      <c r="U1753" t="s">
        <v>509</v>
      </c>
      <c r="V1753">
        <v>15</v>
      </c>
      <c r="W1753">
        <v>2013</v>
      </c>
      <c r="X1753" s="1">
        <f>2025-טבלה2[[#This Row],[שנת יצור]]</f>
        <v>12</v>
      </c>
      <c r="Y1753" s="39">
        <v>45757</v>
      </c>
      <c r="Z1753" s="39">
        <v>46099</v>
      </c>
      <c r="AA1753" t="s">
        <v>133</v>
      </c>
      <c r="AB1753" t="s">
        <v>127</v>
      </c>
      <c r="AC1753" s="1">
        <f>LEN(טבלה2[[#This Row],[מספר רכב]])</f>
        <v>7</v>
      </c>
      <c r="AD1753" s="1" t="str">
        <f>RIGHT(טבלה2[[#This Row],[מספר רכב]],טבלה2[[#This Row],[ספרות בצדדים]])</f>
        <v>52</v>
      </c>
      <c r="AE1753" s="1" t="str">
        <f>MID(טבלה2[[#This Row],[מספר רכב]],טבלה2[[#This Row],[ספרות בצדדים]]+1,טבלה2[[#This Row],[ספרות באמצע]])</f>
        <v>619</v>
      </c>
      <c r="AF1753" s="1" t="str">
        <f>MID(טבלה2[[#This Row],[מספר רכב]],1,טבלה2[[#This Row],[ספרות בצדדים]])</f>
        <v>10</v>
      </c>
      <c r="AG1753" s="1" t="str">
        <f>CONCATENATE(טבלה2[[#This Row],[חלק שמאלי]],"-",טבלה2[[#This Row],[אמצע]],"-",טבלה2[[#This Row],[חלק ימני]])</f>
        <v>10-619-52</v>
      </c>
      <c r="AH1753">
        <f>IF(טבלה2[[#This Row],[מספר ספרות]]=7,3,2)</f>
        <v>3</v>
      </c>
      <c r="AI1753">
        <f>IF(טבלה2[[#This Row],[מספר ספרות]]=7,2,3)</f>
        <v>2</v>
      </c>
    </row>
    <row r="1754" spans="17:35" x14ac:dyDescent="0.25">
      <c r="Q1754">
        <v>1361050</v>
      </c>
      <c r="R1754">
        <v>839</v>
      </c>
      <c r="S1754" t="s">
        <v>244</v>
      </c>
      <c r="T1754" t="s">
        <v>280</v>
      </c>
      <c r="U1754" t="s">
        <v>158</v>
      </c>
      <c r="W1754">
        <v>2003</v>
      </c>
      <c r="X1754" s="1">
        <f>2025-טבלה2[[#This Row],[שנת יצור]]</f>
        <v>22</v>
      </c>
      <c r="Y1754" s="39">
        <v>45699</v>
      </c>
      <c r="Z1754" s="39">
        <v>45854</v>
      </c>
      <c r="AA1754" t="s">
        <v>133</v>
      </c>
      <c r="AB1754" t="s">
        <v>127</v>
      </c>
      <c r="AC1754" s="1">
        <f>LEN(טבלה2[[#This Row],[מספר רכב]])</f>
        <v>7</v>
      </c>
      <c r="AD1754" s="1" t="str">
        <f>RIGHT(טבלה2[[#This Row],[מספר רכב]],טבלה2[[#This Row],[ספרות בצדדים]])</f>
        <v>50</v>
      </c>
      <c r="AE1754" s="1" t="str">
        <f>MID(טבלה2[[#This Row],[מספר רכב]],טבלה2[[#This Row],[ספרות בצדדים]]+1,טבלה2[[#This Row],[ספרות באמצע]])</f>
        <v>610</v>
      </c>
      <c r="AF1754" s="1" t="str">
        <f>MID(טבלה2[[#This Row],[מספר רכב]],1,טבלה2[[#This Row],[ספרות בצדדים]])</f>
        <v>13</v>
      </c>
      <c r="AG1754" s="1" t="str">
        <f>CONCATENATE(טבלה2[[#This Row],[חלק שמאלי]],"-",טבלה2[[#This Row],[אמצע]],"-",טבלה2[[#This Row],[חלק ימני]])</f>
        <v>13-610-50</v>
      </c>
      <c r="AH1754">
        <f>IF(טבלה2[[#This Row],[מספר ספרות]]=7,3,2)</f>
        <v>3</v>
      </c>
      <c r="AI1754">
        <f>IF(טבלה2[[#This Row],[מספר ספרות]]=7,2,3)</f>
        <v>2</v>
      </c>
    </row>
    <row r="1755" spans="17:35" x14ac:dyDescent="0.25">
      <c r="Q1755">
        <v>15296901</v>
      </c>
      <c r="R1755">
        <v>845</v>
      </c>
      <c r="S1755" t="s">
        <v>226</v>
      </c>
      <c r="T1755" t="s">
        <v>624</v>
      </c>
      <c r="U1755" t="s">
        <v>278</v>
      </c>
      <c r="V1755">
        <v>15</v>
      </c>
      <c r="W1755">
        <v>2017</v>
      </c>
      <c r="X1755" s="1">
        <f>2025-טבלה2[[#This Row],[שנת יצור]]</f>
        <v>8</v>
      </c>
      <c r="Y1755" s="39">
        <v>45508</v>
      </c>
      <c r="Z1755" s="39">
        <v>45917</v>
      </c>
      <c r="AA1755" t="s">
        <v>119</v>
      </c>
      <c r="AB1755" t="s">
        <v>358</v>
      </c>
      <c r="AC1755" s="1">
        <f>LEN(טבלה2[[#This Row],[מספר רכב]])</f>
        <v>8</v>
      </c>
      <c r="AD1755" s="1" t="str">
        <f>RIGHT(טבלה2[[#This Row],[מספר רכב]],טבלה2[[#This Row],[ספרות בצדדים]])</f>
        <v>901</v>
      </c>
      <c r="AE1755" s="1" t="str">
        <f>MID(טבלה2[[#This Row],[מספר רכב]],טבלה2[[#This Row],[ספרות בצדדים]]+1,טבלה2[[#This Row],[ספרות באמצע]])</f>
        <v>96</v>
      </c>
      <c r="AF1755" s="1" t="str">
        <f>MID(טבלה2[[#This Row],[מספר רכב]],1,טבלה2[[#This Row],[ספרות בצדדים]])</f>
        <v>152</v>
      </c>
      <c r="AG1755" s="1" t="str">
        <f>CONCATENATE(טבלה2[[#This Row],[חלק שמאלי]],"-",טבלה2[[#This Row],[אמצע]],"-",טבלה2[[#This Row],[חלק ימני]])</f>
        <v>152-96-901</v>
      </c>
      <c r="AH1755">
        <f>IF(טבלה2[[#This Row],[מספר ספרות]]=7,3,2)</f>
        <v>2</v>
      </c>
      <c r="AI1755">
        <f>IF(טבלה2[[#This Row],[מספר ספרות]]=7,2,3)</f>
        <v>3</v>
      </c>
    </row>
    <row r="1756" spans="17:35" x14ac:dyDescent="0.25">
      <c r="Q1756">
        <v>7612074</v>
      </c>
      <c r="R1756">
        <v>416</v>
      </c>
      <c r="S1756" t="s">
        <v>408</v>
      </c>
      <c r="T1756" t="s">
        <v>980</v>
      </c>
      <c r="U1756" t="s">
        <v>136</v>
      </c>
      <c r="V1756">
        <v>15</v>
      </c>
      <c r="W1756">
        <v>2011</v>
      </c>
      <c r="X1756" s="1">
        <f>2025-טבלה2[[#This Row],[שנת יצור]]</f>
        <v>14</v>
      </c>
      <c r="Y1756" s="39">
        <v>45421</v>
      </c>
      <c r="Z1756" s="39">
        <v>45784</v>
      </c>
      <c r="AA1756" t="s">
        <v>116</v>
      </c>
      <c r="AB1756" t="s">
        <v>643</v>
      </c>
      <c r="AC1756" s="1">
        <f>LEN(טבלה2[[#This Row],[מספר רכב]])</f>
        <v>7</v>
      </c>
      <c r="AD1756" s="1" t="str">
        <f>RIGHT(טבלה2[[#This Row],[מספר רכב]],טבלה2[[#This Row],[ספרות בצדדים]])</f>
        <v>74</v>
      </c>
      <c r="AE1756" s="1" t="str">
        <f>MID(טבלה2[[#This Row],[מספר רכב]],טבלה2[[#This Row],[ספרות בצדדים]]+1,טבלה2[[#This Row],[ספרות באמצע]])</f>
        <v>120</v>
      </c>
      <c r="AF1756" s="1" t="str">
        <f>MID(טבלה2[[#This Row],[מספר רכב]],1,טבלה2[[#This Row],[ספרות בצדדים]])</f>
        <v>76</v>
      </c>
      <c r="AG1756" s="1" t="str">
        <f>CONCATENATE(טבלה2[[#This Row],[חלק שמאלי]],"-",טבלה2[[#This Row],[אמצע]],"-",טבלה2[[#This Row],[חלק ימני]])</f>
        <v>76-120-74</v>
      </c>
      <c r="AH1756">
        <f>IF(טבלה2[[#This Row],[מספר ספרות]]=7,3,2)</f>
        <v>3</v>
      </c>
      <c r="AI1756">
        <f>IF(טבלה2[[#This Row],[מספר ספרות]]=7,2,3)</f>
        <v>2</v>
      </c>
    </row>
    <row r="1757" spans="17:35" x14ac:dyDescent="0.25">
      <c r="Q1757">
        <v>4710835</v>
      </c>
      <c r="R1757">
        <v>413</v>
      </c>
      <c r="S1757" t="s">
        <v>123</v>
      </c>
      <c r="T1757" t="s">
        <v>138</v>
      </c>
      <c r="U1757" t="s">
        <v>125</v>
      </c>
      <c r="W1757">
        <v>2002</v>
      </c>
      <c r="X1757" s="1">
        <f>2025-טבלה2[[#This Row],[שנת יצור]]</f>
        <v>23</v>
      </c>
      <c r="Y1757" s="39">
        <v>45722</v>
      </c>
      <c r="Z1757" s="39">
        <v>45882</v>
      </c>
      <c r="AA1757" t="s">
        <v>116</v>
      </c>
      <c r="AB1757" t="s">
        <v>127</v>
      </c>
      <c r="AC1757" s="1">
        <f>LEN(טבלה2[[#This Row],[מספר רכב]])</f>
        <v>7</v>
      </c>
      <c r="AD1757" s="1" t="str">
        <f>RIGHT(טבלה2[[#This Row],[מספר רכב]],טבלה2[[#This Row],[ספרות בצדדים]])</f>
        <v>35</v>
      </c>
      <c r="AE1757" s="1" t="str">
        <f>MID(טבלה2[[#This Row],[מספר רכב]],טבלה2[[#This Row],[ספרות בצדדים]]+1,טבלה2[[#This Row],[ספרות באמצע]])</f>
        <v>108</v>
      </c>
      <c r="AF1757" s="1" t="str">
        <f>MID(טבלה2[[#This Row],[מספר רכב]],1,טבלה2[[#This Row],[ספרות בצדדים]])</f>
        <v>47</v>
      </c>
      <c r="AG1757" s="1" t="str">
        <f>CONCATENATE(טבלה2[[#This Row],[חלק שמאלי]],"-",טבלה2[[#This Row],[אמצע]],"-",טבלה2[[#This Row],[חלק ימני]])</f>
        <v>47-108-35</v>
      </c>
      <c r="AH1757">
        <f>IF(טבלה2[[#This Row],[מספר ספרות]]=7,3,2)</f>
        <v>3</v>
      </c>
      <c r="AI1757">
        <f>IF(טבלה2[[#This Row],[מספר ספרות]]=7,2,3)</f>
        <v>2</v>
      </c>
    </row>
    <row r="1758" spans="17:35" x14ac:dyDescent="0.25">
      <c r="Q1758">
        <v>2601061</v>
      </c>
      <c r="R1758">
        <v>413</v>
      </c>
      <c r="S1758" t="s">
        <v>123</v>
      </c>
      <c r="T1758" t="s">
        <v>179</v>
      </c>
      <c r="U1758" t="s">
        <v>158</v>
      </c>
      <c r="W1758">
        <v>2007</v>
      </c>
      <c r="X1758" s="1">
        <f>2025-טבלה2[[#This Row],[שנת יצור]]</f>
        <v>18</v>
      </c>
      <c r="Y1758" s="39">
        <v>45466</v>
      </c>
      <c r="Z1758" s="39">
        <v>45821</v>
      </c>
      <c r="AA1758" t="s">
        <v>133</v>
      </c>
      <c r="AB1758" t="s">
        <v>127</v>
      </c>
      <c r="AC1758" s="1">
        <f>LEN(טבלה2[[#This Row],[מספר רכב]])</f>
        <v>7</v>
      </c>
      <c r="AD1758" s="1" t="str">
        <f>RIGHT(טבלה2[[#This Row],[מספר רכב]],טבלה2[[#This Row],[ספרות בצדדים]])</f>
        <v>61</v>
      </c>
      <c r="AE1758" s="1" t="str">
        <f>MID(טבלה2[[#This Row],[מספר רכב]],טבלה2[[#This Row],[ספרות בצדדים]]+1,טבלה2[[#This Row],[ספרות באמצע]])</f>
        <v>010</v>
      </c>
      <c r="AF1758" s="1" t="str">
        <f>MID(טבלה2[[#This Row],[מספר רכב]],1,טבלה2[[#This Row],[ספרות בצדדים]])</f>
        <v>26</v>
      </c>
      <c r="AG1758" s="1" t="str">
        <f>CONCATENATE(טבלה2[[#This Row],[חלק שמאלי]],"-",טבלה2[[#This Row],[אמצע]],"-",טבלה2[[#This Row],[חלק ימני]])</f>
        <v>26-010-61</v>
      </c>
      <c r="AH1758">
        <f>IF(טבלה2[[#This Row],[מספר ספרות]]=7,3,2)</f>
        <v>3</v>
      </c>
      <c r="AI1758">
        <f>IF(טבלה2[[#This Row],[מספר ספרות]]=7,2,3)</f>
        <v>2</v>
      </c>
    </row>
    <row r="1759" spans="17:35" x14ac:dyDescent="0.25">
      <c r="Q1759">
        <v>2020465</v>
      </c>
      <c r="R1759">
        <v>734</v>
      </c>
      <c r="S1759" t="s">
        <v>139</v>
      </c>
      <c r="T1759" t="s">
        <v>207</v>
      </c>
      <c r="U1759" t="s">
        <v>266</v>
      </c>
      <c r="W1759">
        <v>2008</v>
      </c>
      <c r="X1759" s="1">
        <f>2025-טבלה2[[#This Row],[שנת יצור]]</f>
        <v>17</v>
      </c>
      <c r="Y1759" s="39">
        <v>45270</v>
      </c>
      <c r="Z1759" s="39">
        <v>45634</v>
      </c>
      <c r="AA1759" t="s">
        <v>184</v>
      </c>
      <c r="AB1759" t="s">
        <v>141</v>
      </c>
      <c r="AC1759" s="1">
        <f>LEN(טבלה2[[#This Row],[מספר רכב]])</f>
        <v>7</v>
      </c>
      <c r="AD1759" s="1" t="str">
        <f>RIGHT(טבלה2[[#This Row],[מספר רכב]],טבלה2[[#This Row],[ספרות בצדדים]])</f>
        <v>65</v>
      </c>
      <c r="AE1759" s="1" t="str">
        <f>MID(טבלה2[[#This Row],[מספר רכב]],טבלה2[[#This Row],[ספרות בצדדים]]+1,טבלה2[[#This Row],[ספרות באמצע]])</f>
        <v>204</v>
      </c>
      <c r="AF1759" s="1" t="str">
        <f>MID(טבלה2[[#This Row],[מספר רכב]],1,טבלה2[[#This Row],[ספרות בצדדים]])</f>
        <v>20</v>
      </c>
      <c r="AG1759" s="1" t="str">
        <f>CONCATENATE(טבלה2[[#This Row],[חלק שמאלי]],"-",טבלה2[[#This Row],[אמצע]],"-",טבלה2[[#This Row],[חלק ימני]])</f>
        <v>20-204-65</v>
      </c>
      <c r="AH1759">
        <f>IF(טבלה2[[#This Row],[מספר ספרות]]=7,3,2)</f>
        <v>3</v>
      </c>
      <c r="AI1759">
        <f>IF(טבלה2[[#This Row],[מספר ספרות]]=7,2,3)</f>
        <v>2</v>
      </c>
    </row>
    <row r="1760" spans="17:35" x14ac:dyDescent="0.25">
      <c r="Q1760">
        <v>45223201</v>
      </c>
      <c r="R1760">
        <v>430</v>
      </c>
      <c r="S1760" t="s">
        <v>274</v>
      </c>
      <c r="T1760" t="s">
        <v>981</v>
      </c>
      <c r="U1760" t="s">
        <v>982</v>
      </c>
      <c r="V1760">
        <v>4</v>
      </c>
      <c r="W1760">
        <v>2018</v>
      </c>
      <c r="X1760" s="1">
        <f>2025-טבלה2[[#This Row],[שנת יצור]]</f>
        <v>7</v>
      </c>
      <c r="Y1760" s="39">
        <v>45482</v>
      </c>
      <c r="Z1760" s="39">
        <v>45888</v>
      </c>
      <c r="AA1760" t="s">
        <v>119</v>
      </c>
      <c r="AB1760" t="s">
        <v>486</v>
      </c>
      <c r="AC1760" s="1">
        <f>LEN(טבלה2[[#This Row],[מספר רכב]])</f>
        <v>8</v>
      </c>
      <c r="AD1760" s="1" t="str">
        <f>RIGHT(טבלה2[[#This Row],[מספר רכב]],טבלה2[[#This Row],[ספרות בצדדים]])</f>
        <v>201</v>
      </c>
      <c r="AE1760" s="1" t="str">
        <f>MID(טבלה2[[#This Row],[מספר רכב]],טבלה2[[#This Row],[ספרות בצדדים]]+1,טבלה2[[#This Row],[ספרות באמצע]])</f>
        <v>23</v>
      </c>
      <c r="AF1760" s="1" t="str">
        <f>MID(טבלה2[[#This Row],[מספר רכב]],1,טבלה2[[#This Row],[ספרות בצדדים]])</f>
        <v>452</v>
      </c>
      <c r="AG1760" s="1" t="str">
        <f>CONCATENATE(טבלה2[[#This Row],[חלק שמאלי]],"-",טבלה2[[#This Row],[אמצע]],"-",טבלה2[[#This Row],[חלק ימני]])</f>
        <v>452-23-201</v>
      </c>
      <c r="AH1760">
        <f>IF(טבלה2[[#This Row],[מספר ספרות]]=7,3,2)</f>
        <v>2</v>
      </c>
      <c r="AI1760">
        <f>IF(טבלה2[[#This Row],[מספר ספרות]]=7,2,3)</f>
        <v>3</v>
      </c>
    </row>
    <row r="1761" spans="17:35" x14ac:dyDescent="0.25">
      <c r="Q1761">
        <v>1813663</v>
      </c>
      <c r="R1761">
        <v>413</v>
      </c>
      <c r="S1761" t="s">
        <v>123</v>
      </c>
      <c r="T1761" t="s">
        <v>180</v>
      </c>
      <c r="U1761" t="s">
        <v>125</v>
      </c>
      <c r="V1761">
        <v>15</v>
      </c>
      <c r="W1761">
        <v>2008</v>
      </c>
      <c r="X1761" s="1">
        <f>2025-טבלה2[[#This Row],[שנת יצור]]</f>
        <v>17</v>
      </c>
      <c r="Y1761" s="39">
        <v>45467</v>
      </c>
      <c r="Z1761" s="39">
        <v>45811</v>
      </c>
      <c r="AA1761" t="s">
        <v>133</v>
      </c>
      <c r="AB1761" t="s">
        <v>127</v>
      </c>
      <c r="AC1761" s="1">
        <f>LEN(טבלה2[[#This Row],[מספר רכב]])</f>
        <v>7</v>
      </c>
      <c r="AD1761" s="1" t="str">
        <f>RIGHT(טבלה2[[#This Row],[מספר רכב]],טבלה2[[#This Row],[ספרות בצדדים]])</f>
        <v>63</v>
      </c>
      <c r="AE1761" s="1" t="str">
        <f>MID(טבלה2[[#This Row],[מספר רכב]],טבלה2[[#This Row],[ספרות בצדדים]]+1,טבלה2[[#This Row],[ספרות באמצע]])</f>
        <v>136</v>
      </c>
      <c r="AF1761" s="1" t="str">
        <f>MID(טבלה2[[#This Row],[מספר רכב]],1,טבלה2[[#This Row],[ספרות בצדדים]])</f>
        <v>18</v>
      </c>
      <c r="AG1761" s="1" t="str">
        <f>CONCATENATE(טבלה2[[#This Row],[חלק שמאלי]],"-",טבלה2[[#This Row],[אמצע]],"-",טבלה2[[#This Row],[חלק ימני]])</f>
        <v>18-136-63</v>
      </c>
      <c r="AH1761">
        <f>IF(טבלה2[[#This Row],[מספר ספרות]]=7,3,2)</f>
        <v>3</v>
      </c>
      <c r="AI1761">
        <f>IF(טבלה2[[#This Row],[מספר ספרות]]=7,2,3)</f>
        <v>2</v>
      </c>
    </row>
    <row r="1762" spans="17:35" x14ac:dyDescent="0.25">
      <c r="Q1762">
        <v>3675176</v>
      </c>
      <c r="R1762">
        <v>845</v>
      </c>
      <c r="S1762" t="s">
        <v>226</v>
      </c>
      <c r="T1762" t="s">
        <v>357</v>
      </c>
      <c r="U1762" t="s">
        <v>198</v>
      </c>
      <c r="V1762">
        <v>15</v>
      </c>
      <c r="W1762">
        <v>2011</v>
      </c>
      <c r="X1762" s="1">
        <f>2025-טבלה2[[#This Row],[שנת יצור]]</f>
        <v>14</v>
      </c>
      <c r="Y1762" s="39">
        <v>45390</v>
      </c>
      <c r="Z1762" s="39">
        <v>45746</v>
      </c>
      <c r="AA1762" t="s">
        <v>118</v>
      </c>
      <c r="AB1762" t="s">
        <v>358</v>
      </c>
      <c r="AC1762" s="1">
        <f>LEN(טבלה2[[#This Row],[מספר רכב]])</f>
        <v>7</v>
      </c>
      <c r="AD1762" s="1" t="str">
        <f>RIGHT(טבלה2[[#This Row],[מספר רכב]],טבלה2[[#This Row],[ספרות בצדדים]])</f>
        <v>76</v>
      </c>
      <c r="AE1762" s="1" t="str">
        <f>MID(טבלה2[[#This Row],[מספר רכב]],טבלה2[[#This Row],[ספרות בצדדים]]+1,טבלה2[[#This Row],[ספרות באמצע]])</f>
        <v>751</v>
      </c>
      <c r="AF1762" s="1" t="str">
        <f>MID(טבלה2[[#This Row],[מספר רכב]],1,טבלה2[[#This Row],[ספרות בצדדים]])</f>
        <v>36</v>
      </c>
      <c r="AG1762" s="1" t="str">
        <f>CONCATENATE(טבלה2[[#This Row],[חלק שמאלי]],"-",טבלה2[[#This Row],[אמצע]],"-",טבלה2[[#This Row],[חלק ימני]])</f>
        <v>36-751-76</v>
      </c>
      <c r="AH1762">
        <f>IF(טבלה2[[#This Row],[מספר ספרות]]=7,3,2)</f>
        <v>3</v>
      </c>
      <c r="AI1762">
        <f>IF(טבלה2[[#This Row],[מספר ספרות]]=7,2,3)</f>
        <v>2</v>
      </c>
    </row>
    <row r="1763" spans="17:35" x14ac:dyDescent="0.25">
      <c r="Q1763">
        <v>5743370</v>
      </c>
      <c r="R1763">
        <v>388</v>
      </c>
      <c r="S1763" t="s">
        <v>144</v>
      </c>
      <c r="T1763" t="s">
        <v>145</v>
      </c>
      <c r="V1763">
        <v>15</v>
      </c>
      <c r="W1763">
        <v>2010</v>
      </c>
      <c r="X1763" s="1">
        <f>2025-טבלה2[[#This Row],[שנת יצור]]</f>
        <v>15</v>
      </c>
      <c r="Y1763" s="39">
        <v>45368</v>
      </c>
      <c r="Z1763" s="39">
        <v>45739</v>
      </c>
      <c r="AA1763" t="s">
        <v>248</v>
      </c>
      <c r="AB1763" t="s">
        <v>146</v>
      </c>
      <c r="AC1763" s="1">
        <f>LEN(טבלה2[[#This Row],[מספר רכב]])</f>
        <v>7</v>
      </c>
      <c r="AD1763" s="1" t="str">
        <f>RIGHT(טבלה2[[#This Row],[מספר רכב]],טבלה2[[#This Row],[ספרות בצדדים]])</f>
        <v>70</v>
      </c>
      <c r="AE1763" s="1" t="str">
        <f>MID(טבלה2[[#This Row],[מספר רכב]],טבלה2[[#This Row],[ספרות בצדדים]]+1,טבלה2[[#This Row],[ספרות באמצע]])</f>
        <v>433</v>
      </c>
      <c r="AF1763" s="1" t="str">
        <f>MID(טבלה2[[#This Row],[מספר רכב]],1,טבלה2[[#This Row],[ספרות בצדדים]])</f>
        <v>57</v>
      </c>
      <c r="AG1763" s="1" t="str">
        <f>CONCATENATE(טבלה2[[#This Row],[חלק שמאלי]],"-",טבלה2[[#This Row],[אמצע]],"-",טבלה2[[#This Row],[חלק ימני]])</f>
        <v>57-433-70</v>
      </c>
      <c r="AH1763">
        <f>IF(טבלה2[[#This Row],[מספר ספרות]]=7,3,2)</f>
        <v>3</v>
      </c>
      <c r="AI1763">
        <f>IF(טבלה2[[#This Row],[מספר ספרות]]=7,2,3)</f>
        <v>2</v>
      </c>
    </row>
    <row r="1764" spans="17:35" x14ac:dyDescent="0.25">
      <c r="Q1764">
        <v>3538565</v>
      </c>
      <c r="R1764">
        <v>751</v>
      </c>
      <c r="S1764" t="s">
        <v>231</v>
      </c>
      <c r="T1764" t="s">
        <v>301</v>
      </c>
      <c r="U1764" t="s">
        <v>302</v>
      </c>
      <c r="V1764">
        <v>15</v>
      </c>
      <c r="W1764">
        <v>2008</v>
      </c>
      <c r="X1764" s="1">
        <f>2025-טבלה2[[#This Row],[שנת יצור]]</f>
        <v>17</v>
      </c>
      <c r="Y1764" s="39">
        <v>45350</v>
      </c>
      <c r="Z1764" s="39">
        <v>45726</v>
      </c>
      <c r="AA1764" t="s">
        <v>133</v>
      </c>
      <c r="AB1764" t="s">
        <v>260</v>
      </c>
      <c r="AC1764" s="1">
        <f>LEN(טבלה2[[#This Row],[מספר רכב]])</f>
        <v>7</v>
      </c>
      <c r="AD1764" s="1" t="str">
        <f>RIGHT(טבלה2[[#This Row],[מספר רכב]],טבלה2[[#This Row],[ספרות בצדדים]])</f>
        <v>65</v>
      </c>
      <c r="AE1764" s="1" t="str">
        <f>MID(טבלה2[[#This Row],[מספר רכב]],טבלה2[[#This Row],[ספרות בצדדים]]+1,טבלה2[[#This Row],[ספרות באמצע]])</f>
        <v>385</v>
      </c>
      <c r="AF1764" s="1" t="str">
        <f>MID(טבלה2[[#This Row],[מספר רכב]],1,טבלה2[[#This Row],[ספרות בצדדים]])</f>
        <v>35</v>
      </c>
      <c r="AG1764" s="1" t="str">
        <f>CONCATENATE(טבלה2[[#This Row],[חלק שמאלי]],"-",טבלה2[[#This Row],[אמצע]],"-",טבלה2[[#This Row],[חלק ימני]])</f>
        <v>35-385-65</v>
      </c>
      <c r="AH1764">
        <f>IF(טבלה2[[#This Row],[מספר ספרות]]=7,3,2)</f>
        <v>3</v>
      </c>
      <c r="AI1764">
        <f>IF(טבלה2[[#This Row],[מספר ספרות]]=7,2,3)</f>
        <v>2</v>
      </c>
    </row>
    <row r="1765" spans="17:35" x14ac:dyDescent="0.25">
      <c r="Q1765">
        <v>3031866</v>
      </c>
      <c r="R1765">
        <v>590</v>
      </c>
      <c r="S1765" t="s">
        <v>235</v>
      </c>
      <c r="T1765" t="s">
        <v>236</v>
      </c>
      <c r="U1765" t="s">
        <v>130</v>
      </c>
      <c r="V1765">
        <v>15</v>
      </c>
      <c r="W1765">
        <v>2008</v>
      </c>
      <c r="X1765" s="1">
        <f>2025-טבלה2[[#This Row],[שנת יצור]]</f>
        <v>17</v>
      </c>
      <c r="Y1765" s="39">
        <v>45389</v>
      </c>
      <c r="Z1765" s="39">
        <v>45745</v>
      </c>
      <c r="AA1765" t="s">
        <v>116</v>
      </c>
      <c r="AB1765" t="s">
        <v>238</v>
      </c>
      <c r="AC1765" s="1">
        <f>LEN(טבלה2[[#This Row],[מספר רכב]])</f>
        <v>7</v>
      </c>
      <c r="AD1765" s="1" t="str">
        <f>RIGHT(טבלה2[[#This Row],[מספר רכב]],טבלה2[[#This Row],[ספרות בצדדים]])</f>
        <v>66</v>
      </c>
      <c r="AE1765" s="1" t="str">
        <f>MID(טבלה2[[#This Row],[מספר רכב]],טבלה2[[#This Row],[ספרות בצדדים]]+1,טבלה2[[#This Row],[ספרות באמצע]])</f>
        <v>318</v>
      </c>
      <c r="AF1765" s="1" t="str">
        <f>MID(טבלה2[[#This Row],[מספר רכב]],1,טבלה2[[#This Row],[ספרות בצדדים]])</f>
        <v>30</v>
      </c>
      <c r="AG1765" s="1" t="str">
        <f>CONCATENATE(טבלה2[[#This Row],[חלק שמאלי]],"-",טבלה2[[#This Row],[אמצע]],"-",טבלה2[[#This Row],[חלק ימני]])</f>
        <v>30-318-66</v>
      </c>
      <c r="AH1765">
        <f>IF(טבלה2[[#This Row],[מספר ספרות]]=7,3,2)</f>
        <v>3</v>
      </c>
      <c r="AI1765">
        <f>IF(טבלה2[[#This Row],[מספר ספרות]]=7,2,3)</f>
        <v>2</v>
      </c>
    </row>
    <row r="1766" spans="17:35" x14ac:dyDescent="0.25">
      <c r="Q1766">
        <v>8895964</v>
      </c>
      <c r="R1766">
        <v>413</v>
      </c>
      <c r="S1766" t="s">
        <v>123</v>
      </c>
      <c r="T1766" t="s">
        <v>159</v>
      </c>
      <c r="U1766" t="s">
        <v>158</v>
      </c>
      <c r="V1766">
        <v>15</v>
      </c>
      <c r="W1766">
        <v>2008</v>
      </c>
      <c r="X1766" s="1">
        <f>2025-טבלה2[[#This Row],[שנת יצור]]</f>
        <v>17</v>
      </c>
      <c r="Y1766" s="39">
        <v>45702</v>
      </c>
      <c r="Z1766" s="39">
        <v>46050</v>
      </c>
      <c r="AA1766" t="s">
        <v>126</v>
      </c>
      <c r="AB1766" t="s">
        <v>127</v>
      </c>
      <c r="AC1766" s="1">
        <f>LEN(טבלה2[[#This Row],[מספר רכב]])</f>
        <v>7</v>
      </c>
      <c r="AD1766" s="1" t="str">
        <f>RIGHT(טבלה2[[#This Row],[מספר רכב]],טבלה2[[#This Row],[ספרות בצדדים]])</f>
        <v>64</v>
      </c>
      <c r="AE1766" s="1" t="str">
        <f>MID(טבלה2[[#This Row],[מספר רכב]],טבלה2[[#This Row],[ספרות בצדדים]]+1,טבלה2[[#This Row],[ספרות באמצע]])</f>
        <v>959</v>
      </c>
      <c r="AF1766" s="1" t="str">
        <f>MID(טבלה2[[#This Row],[מספר רכב]],1,טבלה2[[#This Row],[ספרות בצדדים]])</f>
        <v>88</v>
      </c>
      <c r="AG1766" s="1" t="str">
        <f>CONCATENATE(טבלה2[[#This Row],[חלק שמאלי]],"-",טבלה2[[#This Row],[אמצע]],"-",טבלה2[[#This Row],[חלק ימני]])</f>
        <v>88-959-64</v>
      </c>
      <c r="AH1766">
        <f>IF(טבלה2[[#This Row],[מספר ספרות]]=7,3,2)</f>
        <v>3</v>
      </c>
      <c r="AI1766">
        <f>IF(טבלה2[[#This Row],[מספר ספרות]]=7,2,3)</f>
        <v>2</v>
      </c>
    </row>
    <row r="1767" spans="17:35" x14ac:dyDescent="0.25">
      <c r="Q1767">
        <v>77500901</v>
      </c>
      <c r="R1767">
        <v>481</v>
      </c>
      <c r="S1767" t="s">
        <v>165</v>
      </c>
      <c r="T1767" t="s">
        <v>429</v>
      </c>
      <c r="U1767" t="s">
        <v>278</v>
      </c>
      <c r="V1767">
        <v>3</v>
      </c>
      <c r="W1767">
        <v>2019</v>
      </c>
      <c r="X1767" s="1">
        <f>2025-טבלה2[[#This Row],[שנת יצור]]</f>
        <v>6</v>
      </c>
      <c r="Y1767" s="39">
        <v>45781</v>
      </c>
      <c r="Z1767" s="39">
        <v>46164</v>
      </c>
      <c r="AA1767" t="s">
        <v>119</v>
      </c>
      <c r="AB1767" t="s">
        <v>431</v>
      </c>
      <c r="AC1767" s="1">
        <f>LEN(טבלה2[[#This Row],[מספר רכב]])</f>
        <v>8</v>
      </c>
      <c r="AD1767" s="1" t="str">
        <f>RIGHT(טבלה2[[#This Row],[מספר רכב]],טבלה2[[#This Row],[ספרות בצדדים]])</f>
        <v>901</v>
      </c>
      <c r="AE1767" s="1" t="str">
        <f>MID(טבלה2[[#This Row],[מספר רכב]],טבלה2[[#This Row],[ספרות בצדדים]]+1,טבלה2[[#This Row],[ספרות באמצע]])</f>
        <v>00</v>
      </c>
      <c r="AF1767" s="1" t="str">
        <f>MID(טבלה2[[#This Row],[מספר רכב]],1,טבלה2[[#This Row],[ספרות בצדדים]])</f>
        <v>775</v>
      </c>
      <c r="AG1767" s="1" t="str">
        <f>CONCATENATE(טבלה2[[#This Row],[חלק שמאלי]],"-",טבלה2[[#This Row],[אמצע]],"-",טבלה2[[#This Row],[חלק ימני]])</f>
        <v>775-00-901</v>
      </c>
      <c r="AH1767">
        <f>IF(טבלה2[[#This Row],[מספר ספרות]]=7,3,2)</f>
        <v>2</v>
      </c>
      <c r="AI1767">
        <f>IF(טבלה2[[#This Row],[מספר ספרות]]=7,2,3)</f>
        <v>3</v>
      </c>
    </row>
    <row r="1768" spans="17:35" x14ac:dyDescent="0.25">
      <c r="Q1768">
        <v>4909481</v>
      </c>
      <c r="R1768">
        <v>481</v>
      </c>
      <c r="S1768" t="s">
        <v>165</v>
      </c>
      <c r="T1768" t="s">
        <v>429</v>
      </c>
      <c r="U1768" t="s">
        <v>278</v>
      </c>
      <c r="V1768">
        <v>4</v>
      </c>
      <c r="W1768">
        <v>2017</v>
      </c>
      <c r="X1768" s="1">
        <f>2025-טבלה2[[#This Row],[שנת יצור]]</f>
        <v>8</v>
      </c>
      <c r="Y1768" s="39">
        <v>45501</v>
      </c>
      <c r="Z1768" s="39">
        <v>45863</v>
      </c>
      <c r="AA1768" t="s">
        <v>116</v>
      </c>
      <c r="AB1768" t="s">
        <v>431</v>
      </c>
      <c r="AC1768" s="1">
        <f>LEN(טבלה2[[#This Row],[מספר רכב]])</f>
        <v>7</v>
      </c>
      <c r="AD1768" s="1" t="str">
        <f>RIGHT(טבלה2[[#This Row],[מספר רכב]],טבלה2[[#This Row],[ספרות בצדדים]])</f>
        <v>81</v>
      </c>
      <c r="AE1768" s="1" t="str">
        <f>MID(טבלה2[[#This Row],[מספר רכב]],טבלה2[[#This Row],[ספרות בצדדים]]+1,טבלה2[[#This Row],[ספרות באמצע]])</f>
        <v>094</v>
      </c>
      <c r="AF1768" s="1" t="str">
        <f>MID(טבלה2[[#This Row],[מספר רכב]],1,טבלה2[[#This Row],[ספרות בצדדים]])</f>
        <v>49</v>
      </c>
      <c r="AG1768" s="1" t="str">
        <f>CONCATENATE(טבלה2[[#This Row],[חלק שמאלי]],"-",טבלה2[[#This Row],[אמצע]],"-",טבלה2[[#This Row],[חלק ימני]])</f>
        <v>49-094-81</v>
      </c>
      <c r="AH1768">
        <f>IF(טבלה2[[#This Row],[מספר ספרות]]=7,3,2)</f>
        <v>3</v>
      </c>
      <c r="AI1768">
        <f>IF(טבלה2[[#This Row],[מספר ספרות]]=7,2,3)</f>
        <v>2</v>
      </c>
    </row>
    <row r="1769" spans="17:35" x14ac:dyDescent="0.25">
      <c r="Q1769">
        <v>52469001</v>
      </c>
      <c r="R1769">
        <v>481</v>
      </c>
      <c r="S1769" t="s">
        <v>165</v>
      </c>
      <c r="T1769" t="s">
        <v>429</v>
      </c>
      <c r="U1769" t="s">
        <v>198</v>
      </c>
      <c r="V1769">
        <v>4</v>
      </c>
      <c r="W1769">
        <v>2018</v>
      </c>
      <c r="X1769" s="1">
        <f>2025-טבלה2[[#This Row],[שנת יצור]]</f>
        <v>7</v>
      </c>
      <c r="Y1769" s="39">
        <v>45505</v>
      </c>
      <c r="Z1769" s="39">
        <v>45860</v>
      </c>
      <c r="AA1769" t="s">
        <v>119</v>
      </c>
      <c r="AB1769" t="s">
        <v>431</v>
      </c>
      <c r="AC1769" s="1">
        <f>LEN(טבלה2[[#This Row],[מספר רכב]])</f>
        <v>8</v>
      </c>
      <c r="AD1769" s="1" t="str">
        <f>RIGHT(טבלה2[[#This Row],[מספר רכב]],טבלה2[[#This Row],[ספרות בצדדים]])</f>
        <v>001</v>
      </c>
      <c r="AE1769" s="1" t="str">
        <f>MID(טבלה2[[#This Row],[מספר רכב]],טבלה2[[#This Row],[ספרות בצדדים]]+1,טבלה2[[#This Row],[ספרות באמצע]])</f>
        <v>69</v>
      </c>
      <c r="AF1769" s="1" t="str">
        <f>MID(טבלה2[[#This Row],[מספר רכב]],1,טבלה2[[#This Row],[ספרות בצדדים]])</f>
        <v>524</v>
      </c>
      <c r="AG1769" s="1" t="str">
        <f>CONCATENATE(טבלה2[[#This Row],[חלק שמאלי]],"-",טבלה2[[#This Row],[אמצע]],"-",טבלה2[[#This Row],[חלק ימני]])</f>
        <v>524-69-001</v>
      </c>
      <c r="AH1769">
        <f>IF(טבלה2[[#This Row],[מספר ספרות]]=7,3,2)</f>
        <v>2</v>
      </c>
      <c r="AI1769">
        <f>IF(טבלה2[[#This Row],[מספר ספרות]]=7,2,3)</f>
        <v>3</v>
      </c>
    </row>
    <row r="1770" spans="17:35" x14ac:dyDescent="0.25">
      <c r="Q1770">
        <v>7134763</v>
      </c>
      <c r="R1770">
        <v>734</v>
      </c>
      <c r="S1770" t="s">
        <v>139</v>
      </c>
      <c r="T1770" t="s">
        <v>207</v>
      </c>
      <c r="U1770" t="s">
        <v>208</v>
      </c>
      <c r="W1770">
        <v>2008</v>
      </c>
      <c r="X1770" s="1">
        <f>2025-טבלה2[[#This Row],[שנת יצור]]</f>
        <v>17</v>
      </c>
      <c r="Y1770" s="39">
        <v>45123</v>
      </c>
      <c r="Z1770" s="39">
        <v>45490</v>
      </c>
      <c r="AA1770" t="s">
        <v>116</v>
      </c>
      <c r="AB1770" t="s">
        <v>141</v>
      </c>
      <c r="AC1770" s="1">
        <f>LEN(טבלה2[[#This Row],[מספר רכב]])</f>
        <v>7</v>
      </c>
      <c r="AD1770" s="1" t="str">
        <f>RIGHT(טבלה2[[#This Row],[מספר רכב]],טבלה2[[#This Row],[ספרות בצדדים]])</f>
        <v>63</v>
      </c>
      <c r="AE1770" s="1" t="str">
        <f>MID(טבלה2[[#This Row],[מספר רכב]],טבלה2[[#This Row],[ספרות בצדדים]]+1,טבלה2[[#This Row],[ספרות באמצע]])</f>
        <v>347</v>
      </c>
      <c r="AF1770" s="1" t="str">
        <f>MID(טבלה2[[#This Row],[מספר רכב]],1,טבלה2[[#This Row],[ספרות בצדדים]])</f>
        <v>71</v>
      </c>
      <c r="AG1770" s="1" t="str">
        <f>CONCATENATE(טבלה2[[#This Row],[חלק שמאלי]],"-",טבלה2[[#This Row],[אמצע]],"-",טבלה2[[#This Row],[חלק ימני]])</f>
        <v>71-347-63</v>
      </c>
      <c r="AH1770">
        <f>IF(טבלה2[[#This Row],[מספר ספרות]]=7,3,2)</f>
        <v>3</v>
      </c>
      <c r="AI1770">
        <f>IF(טבלה2[[#This Row],[מספר ספרות]]=7,2,3)</f>
        <v>2</v>
      </c>
    </row>
    <row r="1771" spans="17:35" x14ac:dyDescent="0.25">
      <c r="Q1771">
        <v>3131773</v>
      </c>
      <c r="R1771">
        <v>299</v>
      </c>
      <c r="S1771" t="s">
        <v>374</v>
      </c>
      <c r="T1771" t="s">
        <v>983</v>
      </c>
      <c r="U1771" t="s">
        <v>194</v>
      </c>
      <c r="V1771">
        <v>15</v>
      </c>
      <c r="W1771">
        <v>2010</v>
      </c>
      <c r="X1771" s="1">
        <f>2025-טבלה2[[#This Row],[שנת יצור]]</f>
        <v>15</v>
      </c>
      <c r="Y1771" s="39">
        <v>45377</v>
      </c>
      <c r="Z1771" s="39">
        <v>45747</v>
      </c>
      <c r="AA1771" t="s">
        <v>233</v>
      </c>
      <c r="AB1771" t="s">
        <v>352</v>
      </c>
      <c r="AC1771" s="1">
        <f>LEN(טבלה2[[#This Row],[מספר רכב]])</f>
        <v>7</v>
      </c>
      <c r="AD1771" s="1" t="str">
        <f>RIGHT(טבלה2[[#This Row],[מספר רכב]],טבלה2[[#This Row],[ספרות בצדדים]])</f>
        <v>73</v>
      </c>
      <c r="AE1771" s="1" t="str">
        <f>MID(טבלה2[[#This Row],[מספר רכב]],טבלה2[[#This Row],[ספרות בצדדים]]+1,טבלה2[[#This Row],[ספרות באמצע]])</f>
        <v>317</v>
      </c>
      <c r="AF1771" s="1" t="str">
        <f>MID(טבלה2[[#This Row],[מספר רכב]],1,טבלה2[[#This Row],[ספרות בצדדים]])</f>
        <v>31</v>
      </c>
      <c r="AG1771" s="1" t="str">
        <f>CONCATENATE(טבלה2[[#This Row],[חלק שמאלי]],"-",טבלה2[[#This Row],[אמצע]],"-",טבלה2[[#This Row],[חלק ימני]])</f>
        <v>31-317-73</v>
      </c>
      <c r="AH1771">
        <f>IF(טבלה2[[#This Row],[מספר ספרות]]=7,3,2)</f>
        <v>3</v>
      </c>
      <c r="AI1771">
        <f>IF(טבלה2[[#This Row],[מספר ספרות]]=7,2,3)</f>
        <v>2</v>
      </c>
    </row>
    <row r="1772" spans="17:35" x14ac:dyDescent="0.25">
      <c r="Q1772">
        <v>2681432</v>
      </c>
      <c r="R1772">
        <v>751</v>
      </c>
      <c r="S1772" t="s">
        <v>231</v>
      </c>
      <c r="T1772" t="s">
        <v>491</v>
      </c>
      <c r="U1772" t="s">
        <v>984</v>
      </c>
      <c r="V1772">
        <v>15</v>
      </c>
      <c r="W1772">
        <v>2014</v>
      </c>
      <c r="X1772" s="1">
        <f>2025-טבלה2[[#This Row],[שנת יצור]]</f>
        <v>11</v>
      </c>
      <c r="Y1772" s="39">
        <v>45505</v>
      </c>
      <c r="Z1772" s="39">
        <v>45829</v>
      </c>
      <c r="AA1772" t="s">
        <v>119</v>
      </c>
      <c r="AB1772" t="s">
        <v>493</v>
      </c>
      <c r="AC1772" s="1">
        <f>LEN(טבלה2[[#This Row],[מספר רכב]])</f>
        <v>7</v>
      </c>
      <c r="AD1772" s="1" t="str">
        <f>RIGHT(טבלה2[[#This Row],[מספר רכב]],טבלה2[[#This Row],[ספרות בצדדים]])</f>
        <v>32</v>
      </c>
      <c r="AE1772" s="1" t="str">
        <f>MID(טבלה2[[#This Row],[מספר רכב]],טבלה2[[#This Row],[ספרות בצדדים]]+1,טבלה2[[#This Row],[ספרות באמצע]])</f>
        <v>814</v>
      </c>
      <c r="AF1772" s="1" t="str">
        <f>MID(טבלה2[[#This Row],[מספר רכב]],1,טבלה2[[#This Row],[ספרות בצדדים]])</f>
        <v>26</v>
      </c>
      <c r="AG1772" s="1" t="str">
        <f>CONCATENATE(טבלה2[[#This Row],[חלק שמאלי]],"-",טבלה2[[#This Row],[אמצע]],"-",טבלה2[[#This Row],[חלק ימני]])</f>
        <v>26-814-32</v>
      </c>
      <c r="AH1772">
        <f>IF(טבלה2[[#This Row],[מספר ספרות]]=7,3,2)</f>
        <v>3</v>
      </c>
      <c r="AI1772">
        <f>IF(טבלה2[[#This Row],[מספר ספרות]]=7,2,3)</f>
        <v>2</v>
      </c>
    </row>
    <row r="1773" spans="17:35" x14ac:dyDescent="0.25">
      <c r="Q1773">
        <v>5483376</v>
      </c>
      <c r="R1773">
        <v>502</v>
      </c>
      <c r="S1773" t="s">
        <v>334</v>
      </c>
      <c r="T1773" t="s">
        <v>357</v>
      </c>
      <c r="U1773" t="s">
        <v>278</v>
      </c>
      <c r="V1773">
        <v>15</v>
      </c>
      <c r="W1773">
        <v>2011</v>
      </c>
      <c r="X1773" s="1">
        <f>2025-טבלה2[[#This Row],[שנת יצור]]</f>
        <v>14</v>
      </c>
      <c r="Y1773" s="39">
        <v>45514</v>
      </c>
      <c r="Z1773" s="39">
        <v>45889</v>
      </c>
      <c r="AA1773" t="s">
        <v>116</v>
      </c>
      <c r="AB1773" t="s">
        <v>358</v>
      </c>
      <c r="AC1773" s="1">
        <f>LEN(טבלה2[[#This Row],[מספר רכב]])</f>
        <v>7</v>
      </c>
      <c r="AD1773" s="1" t="str">
        <f>RIGHT(טבלה2[[#This Row],[מספר רכב]],טבלה2[[#This Row],[ספרות בצדדים]])</f>
        <v>76</v>
      </c>
      <c r="AE1773" s="1" t="str">
        <f>MID(טבלה2[[#This Row],[מספר רכב]],טבלה2[[#This Row],[ספרות בצדדים]]+1,טבלה2[[#This Row],[ספרות באמצע]])</f>
        <v>833</v>
      </c>
      <c r="AF1773" s="1" t="str">
        <f>MID(טבלה2[[#This Row],[מספר רכב]],1,טבלה2[[#This Row],[ספרות בצדדים]])</f>
        <v>54</v>
      </c>
      <c r="AG1773" s="1" t="str">
        <f>CONCATENATE(טבלה2[[#This Row],[חלק שמאלי]],"-",טבלה2[[#This Row],[אמצע]],"-",טבלה2[[#This Row],[חלק ימני]])</f>
        <v>54-833-76</v>
      </c>
      <c r="AH1773">
        <f>IF(טבלה2[[#This Row],[מספר ספרות]]=7,3,2)</f>
        <v>3</v>
      </c>
      <c r="AI1773">
        <f>IF(טבלה2[[#This Row],[מספר ספרות]]=7,2,3)</f>
        <v>2</v>
      </c>
    </row>
    <row r="1774" spans="17:35" x14ac:dyDescent="0.25">
      <c r="Q1774">
        <v>8894564</v>
      </c>
      <c r="R1774">
        <v>413</v>
      </c>
      <c r="S1774" t="s">
        <v>123</v>
      </c>
      <c r="T1774" t="s">
        <v>159</v>
      </c>
      <c r="U1774" t="s">
        <v>158</v>
      </c>
      <c r="V1774">
        <v>15</v>
      </c>
      <c r="W1774">
        <v>2008</v>
      </c>
      <c r="X1774" s="1">
        <f>2025-טבלה2[[#This Row],[שנת יצור]]</f>
        <v>17</v>
      </c>
      <c r="Y1774" s="39">
        <v>45691</v>
      </c>
      <c r="Z1774" s="39">
        <v>46043</v>
      </c>
      <c r="AA1774" t="s">
        <v>126</v>
      </c>
      <c r="AB1774" t="s">
        <v>127</v>
      </c>
      <c r="AC1774" s="1">
        <f>LEN(טבלה2[[#This Row],[מספר רכב]])</f>
        <v>7</v>
      </c>
      <c r="AD1774" s="1" t="str">
        <f>RIGHT(טבלה2[[#This Row],[מספר רכב]],טבלה2[[#This Row],[ספרות בצדדים]])</f>
        <v>64</v>
      </c>
      <c r="AE1774" s="1" t="str">
        <f>MID(טבלה2[[#This Row],[מספר רכב]],טבלה2[[#This Row],[ספרות בצדדים]]+1,טבלה2[[#This Row],[ספרות באמצע]])</f>
        <v>945</v>
      </c>
      <c r="AF1774" s="1" t="str">
        <f>MID(טבלה2[[#This Row],[מספר רכב]],1,טבלה2[[#This Row],[ספרות בצדדים]])</f>
        <v>88</v>
      </c>
      <c r="AG1774" s="1" t="str">
        <f>CONCATENATE(טבלה2[[#This Row],[חלק שמאלי]],"-",טבלה2[[#This Row],[אמצע]],"-",טבלה2[[#This Row],[חלק ימני]])</f>
        <v>88-945-64</v>
      </c>
      <c r="AH1774">
        <f>IF(טבלה2[[#This Row],[מספר ספרות]]=7,3,2)</f>
        <v>3</v>
      </c>
      <c r="AI1774">
        <f>IF(טבלה2[[#This Row],[מספר ספרות]]=7,2,3)</f>
        <v>2</v>
      </c>
    </row>
    <row r="1775" spans="17:35" x14ac:dyDescent="0.25">
      <c r="Q1775">
        <v>9165523</v>
      </c>
      <c r="R1775">
        <v>588</v>
      </c>
      <c r="S1775" t="s">
        <v>111</v>
      </c>
      <c r="T1775" t="s">
        <v>458</v>
      </c>
      <c r="U1775" t="s">
        <v>194</v>
      </c>
      <c r="W1775">
        <v>2000</v>
      </c>
      <c r="X1775" s="1">
        <f>2025-טבלה2[[#This Row],[שנת יצור]]</f>
        <v>25</v>
      </c>
      <c r="Y1775" s="39">
        <v>45728</v>
      </c>
      <c r="Z1775" s="39">
        <v>45913</v>
      </c>
      <c r="AA1775" t="s">
        <v>120</v>
      </c>
      <c r="AB1775" t="s">
        <v>143</v>
      </c>
      <c r="AC1775" s="1">
        <f>LEN(טבלה2[[#This Row],[מספר רכב]])</f>
        <v>7</v>
      </c>
      <c r="AD1775" s="1" t="str">
        <f>RIGHT(טבלה2[[#This Row],[מספר רכב]],טבלה2[[#This Row],[ספרות בצדדים]])</f>
        <v>23</v>
      </c>
      <c r="AE1775" s="1" t="str">
        <f>MID(טבלה2[[#This Row],[מספר רכב]],טבלה2[[#This Row],[ספרות בצדדים]]+1,טבלה2[[#This Row],[ספרות באמצע]])</f>
        <v>655</v>
      </c>
      <c r="AF1775" s="1" t="str">
        <f>MID(טבלה2[[#This Row],[מספר רכב]],1,טבלה2[[#This Row],[ספרות בצדדים]])</f>
        <v>91</v>
      </c>
      <c r="AG1775" s="1" t="str">
        <f>CONCATENATE(טבלה2[[#This Row],[חלק שמאלי]],"-",טבלה2[[#This Row],[אמצע]],"-",טבלה2[[#This Row],[חלק ימני]])</f>
        <v>91-655-23</v>
      </c>
      <c r="AH1775">
        <f>IF(טבלה2[[#This Row],[מספר ספרות]]=7,3,2)</f>
        <v>3</v>
      </c>
      <c r="AI1775">
        <f>IF(טבלה2[[#This Row],[מספר ספרות]]=7,2,3)</f>
        <v>2</v>
      </c>
    </row>
    <row r="1776" spans="17:35" x14ac:dyDescent="0.25">
      <c r="Q1776">
        <v>7787063</v>
      </c>
      <c r="R1776">
        <v>413</v>
      </c>
      <c r="S1776" t="s">
        <v>123</v>
      </c>
      <c r="T1776" t="s">
        <v>159</v>
      </c>
      <c r="U1776" t="s">
        <v>158</v>
      </c>
      <c r="V1776">
        <v>15</v>
      </c>
      <c r="W1776">
        <v>2008</v>
      </c>
      <c r="X1776" s="1">
        <f>2025-טבלה2[[#This Row],[שנת יצור]]</f>
        <v>17</v>
      </c>
      <c r="Y1776" s="39">
        <v>45612</v>
      </c>
      <c r="Z1776" s="39">
        <v>45869</v>
      </c>
      <c r="AA1776" t="s">
        <v>119</v>
      </c>
      <c r="AB1776" t="s">
        <v>127</v>
      </c>
      <c r="AC1776" s="1">
        <f>LEN(טבלה2[[#This Row],[מספר רכב]])</f>
        <v>7</v>
      </c>
      <c r="AD1776" s="1" t="str">
        <f>RIGHT(טבלה2[[#This Row],[מספר רכב]],טבלה2[[#This Row],[ספרות בצדדים]])</f>
        <v>63</v>
      </c>
      <c r="AE1776" s="1" t="str">
        <f>MID(טבלה2[[#This Row],[מספר רכב]],טבלה2[[#This Row],[ספרות בצדדים]]+1,טבלה2[[#This Row],[ספרות באמצע]])</f>
        <v>870</v>
      </c>
      <c r="AF1776" s="1" t="str">
        <f>MID(טבלה2[[#This Row],[מספר רכב]],1,טבלה2[[#This Row],[ספרות בצדדים]])</f>
        <v>77</v>
      </c>
      <c r="AG1776" s="1" t="str">
        <f>CONCATENATE(טבלה2[[#This Row],[חלק שמאלי]],"-",טבלה2[[#This Row],[אמצע]],"-",טבלה2[[#This Row],[חלק ימני]])</f>
        <v>77-870-63</v>
      </c>
      <c r="AH1776">
        <f>IF(טבלה2[[#This Row],[מספר ספרות]]=7,3,2)</f>
        <v>3</v>
      </c>
      <c r="AI1776">
        <f>IF(טבלה2[[#This Row],[מספר ספרות]]=7,2,3)</f>
        <v>2</v>
      </c>
    </row>
    <row r="1777" spans="17:35" x14ac:dyDescent="0.25">
      <c r="Q1777">
        <v>1906962</v>
      </c>
      <c r="R1777">
        <v>413</v>
      </c>
      <c r="S1777" t="s">
        <v>123</v>
      </c>
      <c r="T1777" t="s">
        <v>661</v>
      </c>
      <c r="U1777" t="s">
        <v>278</v>
      </c>
      <c r="W1777">
        <v>2007</v>
      </c>
      <c r="X1777" s="1">
        <f>2025-טבלה2[[#This Row],[שנת יצור]]</f>
        <v>18</v>
      </c>
      <c r="Y1777" s="39">
        <v>45314</v>
      </c>
      <c r="Z1777" s="39">
        <v>45632</v>
      </c>
      <c r="AA1777" t="s">
        <v>120</v>
      </c>
      <c r="AB1777" t="s">
        <v>319</v>
      </c>
      <c r="AC1777" s="1">
        <f>LEN(טבלה2[[#This Row],[מספר רכב]])</f>
        <v>7</v>
      </c>
      <c r="AD1777" s="1" t="str">
        <f>RIGHT(טבלה2[[#This Row],[מספר רכב]],טבלה2[[#This Row],[ספרות בצדדים]])</f>
        <v>62</v>
      </c>
      <c r="AE1777" s="1" t="str">
        <f>MID(טבלה2[[#This Row],[מספר רכב]],טבלה2[[#This Row],[ספרות בצדדים]]+1,טבלה2[[#This Row],[ספרות באמצע]])</f>
        <v>069</v>
      </c>
      <c r="AF1777" s="1" t="str">
        <f>MID(טבלה2[[#This Row],[מספר רכב]],1,טבלה2[[#This Row],[ספרות בצדדים]])</f>
        <v>19</v>
      </c>
      <c r="AG1777" s="1" t="str">
        <f>CONCATENATE(טבלה2[[#This Row],[חלק שמאלי]],"-",טבלה2[[#This Row],[אמצע]],"-",טבלה2[[#This Row],[חלק ימני]])</f>
        <v>19-069-62</v>
      </c>
      <c r="AH1777">
        <f>IF(טבלה2[[#This Row],[מספר ספרות]]=7,3,2)</f>
        <v>3</v>
      </c>
      <c r="AI1777">
        <f>IF(טבלה2[[#This Row],[מספר ספרות]]=7,2,3)</f>
        <v>2</v>
      </c>
    </row>
    <row r="1778" spans="17:35" x14ac:dyDescent="0.25">
      <c r="Q1778">
        <v>2918451</v>
      </c>
      <c r="R1778">
        <v>839</v>
      </c>
      <c r="S1778" t="s">
        <v>244</v>
      </c>
      <c r="T1778" t="s">
        <v>245</v>
      </c>
      <c r="U1778" t="s">
        <v>125</v>
      </c>
      <c r="W1778">
        <v>2004</v>
      </c>
      <c r="X1778" s="1">
        <f>2025-טבלה2[[#This Row],[שנת יצור]]</f>
        <v>21</v>
      </c>
      <c r="Y1778" s="39">
        <v>45620</v>
      </c>
      <c r="Z1778" s="39">
        <v>45803</v>
      </c>
      <c r="AA1778" t="s">
        <v>259</v>
      </c>
      <c r="AB1778" t="s">
        <v>127</v>
      </c>
      <c r="AC1778" s="1">
        <f>LEN(טבלה2[[#This Row],[מספר רכב]])</f>
        <v>7</v>
      </c>
      <c r="AD1778" s="1" t="str">
        <f>RIGHT(טבלה2[[#This Row],[מספר רכב]],טבלה2[[#This Row],[ספרות בצדדים]])</f>
        <v>51</v>
      </c>
      <c r="AE1778" s="1" t="str">
        <f>MID(טבלה2[[#This Row],[מספר רכב]],טבלה2[[#This Row],[ספרות בצדדים]]+1,טבלה2[[#This Row],[ספרות באמצע]])</f>
        <v>184</v>
      </c>
      <c r="AF1778" s="1" t="str">
        <f>MID(טבלה2[[#This Row],[מספר רכב]],1,טבלה2[[#This Row],[ספרות בצדדים]])</f>
        <v>29</v>
      </c>
      <c r="AG1778" s="1" t="str">
        <f>CONCATENATE(טבלה2[[#This Row],[חלק שמאלי]],"-",טבלה2[[#This Row],[אמצע]],"-",טבלה2[[#This Row],[חלק ימני]])</f>
        <v>29-184-51</v>
      </c>
      <c r="AH1778">
        <f>IF(טבלה2[[#This Row],[מספר ספרות]]=7,3,2)</f>
        <v>3</v>
      </c>
      <c r="AI1778">
        <f>IF(טבלה2[[#This Row],[מספר ספרות]]=7,2,3)</f>
        <v>2</v>
      </c>
    </row>
    <row r="1779" spans="17:35" x14ac:dyDescent="0.25">
      <c r="Q1779">
        <v>4554933</v>
      </c>
      <c r="R1779">
        <v>885</v>
      </c>
      <c r="S1779" t="s">
        <v>239</v>
      </c>
      <c r="T1779" t="s">
        <v>985</v>
      </c>
      <c r="U1779" t="s">
        <v>151</v>
      </c>
      <c r="V1779">
        <v>15</v>
      </c>
      <c r="W1779">
        <v>2015</v>
      </c>
      <c r="X1779" s="1">
        <f>2025-טבלה2[[#This Row],[שנת יצור]]</f>
        <v>10</v>
      </c>
      <c r="Y1779" s="39">
        <v>45757</v>
      </c>
      <c r="Z1779" s="39">
        <v>46123</v>
      </c>
      <c r="AA1779" t="s">
        <v>928</v>
      </c>
      <c r="AB1779" t="s">
        <v>986</v>
      </c>
      <c r="AC1779" s="1">
        <f>LEN(טבלה2[[#This Row],[מספר רכב]])</f>
        <v>7</v>
      </c>
      <c r="AD1779" s="1" t="str">
        <f>RIGHT(טבלה2[[#This Row],[מספר רכב]],טבלה2[[#This Row],[ספרות בצדדים]])</f>
        <v>33</v>
      </c>
      <c r="AE1779" s="1" t="str">
        <f>MID(טבלה2[[#This Row],[מספר רכב]],טבלה2[[#This Row],[ספרות בצדדים]]+1,טבלה2[[#This Row],[ספרות באמצע]])</f>
        <v>549</v>
      </c>
      <c r="AF1779" s="1" t="str">
        <f>MID(טבלה2[[#This Row],[מספר רכב]],1,טבלה2[[#This Row],[ספרות בצדדים]])</f>
        <v>45</v>
      </c>
      <c r="AG1779" s="1" t="str">
        <f>CONCATENATE(טבלה2[[#This Row],[חלק שמאלי]],"-",טבלה2[[#This Row],[אמצע]],"-",טבלה2[[#This Row],[חלק ימני]])</f>
        <v>45-549-33</v>
      </c>
      <c r="AH1779">
        <f>IF(טבלה2[[#This Row],[מספר ספרות]]=7,3,2)</f>
        <v>3</v>
      </c>
      <c r="AI1779">
        <f>IF(טבלה2[[#This Row],[מספר ספרות]]=7,2,3)</f>
        <v>2</v>
      </c>
    </row>
    <row r="1780" spans="17:35" x14ac:dyDescent="0.25">
      <c r="Q1780">
        <v>9483765</v>
      </c>
      <c r="R1780">
        <v>588</v>
      </c>
      <c r="S1780" t="s">
        <v>111</v>
      </c>
      <c r="T1780" t="s">
        <v>112</v>
      </c>
      <c r="U1780" t="s">
        <v>113</v>
      </c>
      <c r="V1780">
        <v>15</v>
      </c>
      <c r="W1780">
        <v>2008</v>
      </c>
      <c r="X1780" s="1">
        <f>2025-טבלה2[[#This Row],[שנת יצור]]</f>
        <v>17</v>
      </c>
      <c r="Y1780" s="39">
        <v>45357</v>
      </c>
      <c r="Z1780" s="39">
        <v>45728</v>
      </c>
      <c r="AA1780" t="s">
        <v>116</v>
      </c>
      <c r="AB1780" t="s">
        <v>117</v>
      </c>
      <c r="AC1780" s="1">
        <f>LEN(טבלה2[[#This Row],[מספר רכב]])</f>
        <v>7</v>
      </c>
      <c r="AD1780" s="1" t="str">
        <f>RIGHT(טבלה2[[#This Row],[מספר רכב]],טבלה2[[#This Row],[ספרות בצדדים]])</f>
        <v>65</v>
      </c>
      <c r="AE1780" s="1" t="str">
        <f>MID(טבלה2[[#This Row],[מספר רכב]],טבלה2[[#This Row],[ספרות בצדדים]]+1,טבלה2[[#This Row],[ספרות באמצע]])</f>
        <v>837</v>
      </c>
      <c r="AF1780" s="1" t="str">
        <f>MID(טבלה2[[#This Row],[מספר רכב]],1,טבלה2[[#This Row],[ספרות בצדדים]])</f>
        <v>94</v>
      </c>
      <c r="AG1780" s="1" t="str">
        <f>CONCATENATE(טבלה2[[#This Row],[חלק שמאלי]],"-",טבלה2[[#This Row],[אמצע]],"-",טבלה2[[#This Row],[חלק ימני]])</f>
        <v>94-837-65</v>
      </c>
      <c r="AH1780">
        <f>IF(טבלה2[[#This Row],[מספר ספרות]]=7,3,2)</f>
        <v>3</v>
      </c>
      <c r="AI1780">
        <f>IF(טבלה2[[#This Row],[מספר ספרות]]=7,2,3)</f>
        <v>2</v>
      </c>
    </row>
    <row r="1781" spans="17:35" x14ac:dyDescent="0.25">
      <c r="Q1781">
        <v>7465828</v>
      </c>
      <c r="R1781">
        <v>683</v>
      </c>
      <c r="S1781" t="s">
        <v>192</v>
      </c>
      <c r="T1781" t="s">
        <v>922</v>
      </c>
      <c r="U1781" t="s">
        <v>194</v>
      </c>
      <c r="W1781">
        <v>2001</v>
      </c>
      <c r="X1781" s="1">
        <f>2025-טבלה2[[#This Row],[שנת יצור]]</f>
        <v>24</v>
      </c>
      <c r="Y1781" s="39">
        <v>45719</v>
      </c>
      <c r="Z1781" s="39">
        <v>45838</v>
      </c>
      <c r="AA1781" t="s">
        <v>119</v>
      </c>
      <c r="AB1781" t="s">
        <v>987</v>
      </c>
      <c r="AC1781" s="1">
        <f>LEN(טבלה2[[#This Row],[מספר רכב]])</f>
        <v>7</v>
      </c>
      <c r="AD1781" s="1" t="str">
        <f>RIGHT(טבלה2[[#This Row],[מספר רכב]],טבלה2[[#This Row],[ספרות בצדדים]])</f>
        <v>28</v>
      </c>
      <c r="AE1781" s="1" t="str">
        <f>MID(טבלה2[[#This Row],[מספר רכב]],טבלה2[[#This Row],[ספרות בצדדים]]+1,טבלה2[[#This Row],[ספרות באמצע]])</f>
        <v>658</v>
      </c>
      <c r="AF1781" s="1" t="str">
        <f>MID(טבלה2[[#This Row],[מספר רכב]],1,טבלה2[[#This Row],[ספרות בצדדים]])</f>
        <v>74</v>
      </c>
      <c r="AG1781" s="1" t="str">
        <f>CONCATENATE(טבלה2[[#This Row],[חלק שמאלי]],"-",טבלה2[[#This Row],[אמצע]],"-",טבלה2[[#This Row],[חלק ימני]])</f>
        <v>74-658-28</v>
      </c>
      <c r="AH1781">
        <f>IF(טבלה2[[#This Row],[מספר ספרות]]=7,3,2)</f>
        <v>3</v>
      </c>
      <c r="AI1781">
        <f>IF(טבלה2[[#This Row],[מספר ספרות]]=7,2,3)</f>
        <v>2</v>
      </c>
    </row>
    <row r="1782" spans="17:35" x14ac:dyDescent="0.25">
      <c r="Q1782">
        <v>5878758</v>
      </c>
      <c r="R1782">
        <v>869</v>
      </c>
      <c r="S1782" t="s">
        <v>269</v>
      </c>
      <c r="T1782" t="s">
        <v>988</v>
      </c>
      <c r="U1782" t="s">
        <v>539</v>
      </c>
      <c r="V1782">
        <v>15</v>
      </c>
      <c r="W1782">
        <v>2014</v>
      </c>
      <c r="X1782" s="1">
        <f>2025-טבלה2[[#This Row],[שנת יצור]]</f>
        <v>11</v>
      </c>
      <c r="Y1782" s="39">
        <v>45758</v>
      </c>
      <c r="Z1782" s="39">
        <v>46111</v>
      </c>
      <c r="AA1782" t="s">
        <v>119</v>
      </c>
      <c r="AB1782" t="s">
        <v>989</v>
      </c>
      <c r="AC1782" s="1">
        <f>LEN(טבלה2[[#This Row],[מספר רכב]])</f>
        <v>7</v>
      </c>
      <c r="AD1782" s="1" t="str">
        <f>RIGHT(טבלה2[[#This Row],[מספר רכב]],טבלה2[[#This Row],[ספרות בצדדים]])</f>
        <v>58</v>
      </c>
      <c r="AE1782" s="1" t="str">
        <f>MID(טבלה2[[#This Row],[מספר רכב]],טבלה2[[#This Row],[ספרות בצדדים]]+1,טבלה2[[#This Row],[ספרות באמצע]])</f>
        <v>787</v>
      </c>
      <c r="AF1782" s="1" t="str">
        <f>MID(טבלה2[[#This Row],[מספר רכב]],1,טבלה2[[#This Row],[ספרות בצדדים]])</f>
        <v>58</v>
      </c>
      <c r="AG1782" s="1" t="str">
        <f>CONCATENATE(טבלה2[[#This Row],[חלק שמאלי]],"-",טבלה2[[#This Row],[אמצע]],"-",טבלה2[[#This Row],[חלק ימני]])</f>
        <v>58-787-58</v>
      </c>
      <c r="AH1782">
        <f>IF(טבלה2[[#This Row],[מספר ספרות]]=7,3,2)</f>
        <v>3</v>
      </c>
      <c r="AI1782">
        <f>IF(טבלה2[[#This Row],[מספר ספרות]]=7,2,3)</f>
        <v>2</v>
      </c>
    </row>
    <row r="1783" spans="17:35" x14ac:dyDescent="0.25">
      <c r="Q1783">
        <v>6951016</v>
      </c>
      <c r="R1783">
        <v>588</v>
      </c>
      <c r="S1783" t="s">
        <v>111</v>
      </c>
      <c r="T1783" t="s">
        <v>112</v>
      </c>
      <c r="U1783" t="s">
        <v>113</v>
      </c>
      <c r="W1783">
        <v>2005</v>
      </c>
      <c r="X1783" s="1">
        <f>2025-טבלה2[[#This Row],[שנת יצור]]</f>
        <v>20</v>
      </c>
      <c r="Y1783" s="39">
        <v>45468</v>
      </c>
      <c r="Z1783" s="39">
        <v>45472</v>
      </c>
      <c r="AA1783" t="s">
        <v>119</v>
      </c>
      <c r="AB1783" t="s">
        <v>115</v>
      </c>
      <c r="AC1783" s="1">
        <f>LEN(טבלה2[[#This Row],[מספר רכב]])</f>
        <v>7</v>
      </c>
      <c r="AD1783" s="1" t="str">
        <f>RIGHT(טבלה2[[#This Row],[מספר רכב]],טבלה2[[#This Row],[ספרות בצדדים]])</f>
        <v>16</v>
      </c>
      <c r="AE1783" s="1" t="str">
        <f>MID(טבלה2[[#This Row],[מספר רכב]],טבלה2[[#This Row],[ספרות בצדדים]]+1,טבלה2[[#This Row],[ספרות באמצע]])</f>
        <v>510</v>
      </c>
      <c r="AF1783" s="1" t="str">
        <f>MID(טבלה2[[#This Row],[מספר רכב]],1,טבלה2[[#This Row],[ספרות בצדדים]])</f>
        <v>69</v>
      </c>
      <c r="AG1783" s="1" t="str">
        <f>CONCATENATE(טבלה2[[#This Row],[חלק שמאלי]],"-",טבלה2[[#This Row],[אמצע]],"-",טבלה2[[#This Row],[חלק ימני]])</f>
        <v>69-510-16</v>
      </c>
      <c r="AH1783">
        <f>IF(טבלה2[[#This Row],[מספר ספרות]]=7,3,2)</f>
        <v>3</v>
      </c>
      <c r="AI1783">
        <f>IF(טבלה2[[#This Row],[מספר ספרות]]=7,2,3)</f>
        <v>2</v>
      </c>
    </row>
    <row r="1784" spans="17:35" x14ac:dyDescent="0.25">
      <c r="Q1784">
        <v>1803262</v>
      </c>
      <c r="R1784">
        <v>839</v>
      </c>
      <c r="S1784" t="s">
        <v>244</v>
      </c>
      <c r="T1784" t="s">
        <v>280</v>
      </c>
      <c r="U1784" t="s">
        <v>158</v>
      </c>
      <c r="W1784">
        <v>2007</v>
      </c>
      <c r="X1784" s="1">
        <f>2025-טבלה2[[#This Row],[שנת יצור]]</f>
        <v>18</v>
      </c>
      <c r="Y1784" s="39">
        <v>45687</v>
      </c>
      <c r="Z1784" s="39">
        <v>45986</v>
      </c>
      <c r="AA1784" t="s">
        <v>119</v>
      </c>
      <c r="AB1784" t="s">
        <v>127</v>
      </c>
      <c r="AC1784" s="1">
        <f>LEN(טבלה2[[#This Row],[מספר רכב]])</f>
        <v>7</v>
      </c>
      <c r="AD1784" s="1" t="str">
        <f>RIGHT(טבלה2[[#This Row],[מספר רכב]],טבלה2[[#This Row],[ספרות בצדדים]])</f>
        <v>62</v>
      </c>
      <c r="AE1784" s="1" t="str">
        <f>MID(טבלה2[[#This Row],[מספר רכב]],טבלה2[[#This Row],[ספרות בצדדים]]+1,טבלה2[[#This Row],[ספרות באמצע]])</f>
        <v>032</v>
      </c>
      <c r="AF1784" s="1" t="str">
        <f>MID(טבלה2[[#This Row],[מספר רכב]],1,טבלה2[[#This Row],[ספרות בצדדים]])</f>
        <v>18</v>
      </c>
      <c r="AG1784" s="1" t="str">
        <f>CONCATENATE(טבלה2[[#This Row],[חלק שמאלי]],"-",טבלה2[[#This Row],[אמצע]],"-",טבלה2[[#This Row],[חלק ימני]])</f>
        <v>18-032-62</v>
      </c>
      <c r="AH1784">
        <f>IF(טבלה2[[#This Row],[מספר ספרות]]=7,3,2)</f>
        <v>3</v>
      </c>
      <c r="AI1784">
        <f>IF(טבלה2[[#This Row],[מספר ספרות]]=7,2,3)</f>
        <v>2</v>
      </c>
    </row>
    <row r="1785" spans="17:35" x14ac:dyDescent="0.25">
      <c r="Q1785">
        <v>2195165</v>
      </c>
      <c r="R1785">
        <v>734</v>
      </c>
      <c r="S1785" t="s">
        <v>139</v>
      </c>
      <c r="T1785" t="s">
        <v>207</v>
      </c>
      <c r="U1785" t="s">
        <v>208</v>
      </c>
      <c r="W1785">
        <v>2008</v>
      </c>
      <c r="X1785" s="1">
        <f>2025-טבלה2[[#This Row],[שנת יצור]]</f>
        <v>17</v>
      </c>
      <c r="Y1785" s="39">
        <v>45351</v>
      </c>
      <c r="Z1785" s="39">
        <v>45649</v>
      </c>
      <c r="AA1785" t="s">
        <v>122</v>
      </c>
      <c r="AB1785" t="s">
        <v>141</v>
      </c>
      <c r="AC1785" s="1">
        <f>LEN(טבלה2[[#This Row],[מספר רכב]])</f>
        <v>7</v>
      </c>
      <c r="AD1785" s="1" t="str">
        <f>RIGHT(טבלה2[[#This Row],[מספר רכב]],טבלה2[[#This Row],[ספרות בצדדים]])</f>
        <v>65</v>
      </c>
      <c r="AE1785" s="1" t="str">
        <f>MID(טבלה2[[#This Row],[מספר רכב]],טבלה2[[#This Row],[ספרות בצדדים]]+1,טבלה2[[#This Row],[ספרות באמצע]])</f>
        <v>951</v>
      </c>
      <c r="AF1785" s="1" t="str">
        <f>MID(טבלה2[[#This Row],[מספר רכב]],1,טבלה2[[#This Row],[ספרות בצדדים]])</f>
        <v>21</v>
      </c>
      <c r="AG1785" s="1" t="str">
        <f>CONCATENATE(טבלה2[[#This Row],[חלק שמאלי]],"-",טבלה2[[#This Row],[אמצע]],"-",טבלה2[[#This Row],[חלק ימני]])</f>
        <v>21-951-65</v>
      </c>
      <c r="AH1785">
        <f>IF(טבלה2[[#This Row],[מספר ספרות]]=7,3,2)</f>
        <v>3</v>
      </c>
      <c r="AI1785">
        <f>IF(טבלה2[[#This Row],[מספר ספרות]]=7,2,3)</f>
        <v>2</v>
      </c>
    </row>
    <row r="1786" spans="17:35" x14ac:dyDescent="0.25">
      <c r="Q1786">
        <v>1220673</v>
      </c>
      <c r="R1786">
        <v>845</v>
      </c>
      <c r="S1786" t="s">
        <v>226</v>
      </c>
      <c r="T1786" t="s">
        <v>247</v>
      </c>
      <c r="U1786" t="s">
        <v>183</v>
      </c>
      <c r="V1786">
        <v>15</v>
      </c>
      <c r="W1786">
        <v>2010</v>
      </c>
      <c r="X1786" s="1">
        <f>2025-טבלה2[[#This Row],[שנת יצור]]</f>
        <v>15</v>
      </c>
      <c r="Y1786" s="39">
        <v>45532</v>
      </c>
      <c r="Z1786" s="39">
        <v>45887</v>
      </c>
      <c r="AA1786" t="s">
        <v>119</v>
      </c>
      <c r="AB1786" t="s">
        <v>230</v>
      </c>
      <c r="AC1786" s="1">
        <f>LEN(טבלה2[[#This Row],[מספר רכב]])</f>
        <v>7</v>
      </c>
      <c r="AD1786" s="1" t="str">
        <f>RIGHT(טבלה2[[#This Row],[מספר רכב]],טבלה2[[#This Row],[ספרות בצדדים]])</f>
        <v>73</v>
      </c>
      <c r="AE1786" s="1" t="str">
        <f>MID(טבלה2[[#This Row],[מספר רכב]],טבלה2[[#This Row],[ספרות בצדדים]]+1,טבלה2[[#This Row],[ספרות באמצע]])</f>
        <v>206</v>
      </c>
      <c r="AF1786" s="1" t="str">
        <f>MID(טבלה2[[#This Row],[מספר רכב]],1,טבלה2[[#This Row],[ספרות בצדדים]])</f>
        <v>12</v>
      </c>
      <c r="AG1786" s="1" t="str">
        <f>CONCATENATE(טבלה2[[#This Row],[חלק שמאלי]],"-",טבלה2[[#This Row],[אמצע]],"-",טבלה2[[#This Row],[חלק ימני]])</f>
        <v>12-206-73</v>
      </c>
      <c r="AH1786">
        <f>IF(טבלה2[[#This Row],[מספר ספרות]]=7,3,2)</f>
        <v>3</v>
      </c>
      <c r="AI1786">
        <f>IF(טבלה2[[#This Row],[מספר ספרות]]=7,2,3)</f>
        <v>2</v>
      </c>
    </row>
    <row r="1787" spans="17:35" x14ac:dyDescent="0.25">
      <c r="Q1787">
        <v>5970609</v>
      </c>
      <c r="R1787">
        <v>413</v>
      </c>
      <c r="S1787" t="s">
        <v>123</v>
      </c>
      <c r="T1787" t="s">
        <v>990</v>
      </c>
      <c r="W1787">
        <v>1996</v>
      </c>
      <c r="X1787" s="1">
        <f>2025-טבלה2[[#This Row],[שנת יצור]]</f>
        <v>29</v>
      </c>
      <c r="Y1787" s="39">
        <v>45542</v>
      </c>
      <c r="Z1787" s="39">
        <v>45645</v>
      </c>
      <c r="AA1787" t="s">
        <v>119</v>
      </c>
      <c r="AB1787" t="s">
        <v>991</v>
      </c>
      <c r="AC1787" s="1">
        <f>LEN(טבלה2[[#This Row],[מספר רכב]])</f>
        <v>7</v>
      </c>
      <c r="AD1787" s="1" t="str">
        <f>RIGHT(טבלה2[[#This Row],[מספר רכב]],טבלה2[[#This Row],[ספרות בצדדים]])</f>
        <v>09</v>
      </c>
      <c r="AE1787" s="1" t="str">
        <f>MID(טבלה2[[#This Row],[מספר רכב]],טבלה2[[#This Row],[ספרות בצדדים]]+1,טבלה2[[#This Row],[ספרות באמצע]])</f>
        <v>706</v>
      </c>
      <c r="AF1787" s="1" t="str">
        <f>MID(טבלה2[[#This Row],[מספר רכב]],1,טבלה2[[#This Row],[ספרות בצדדים]])</f>
        <v>59</v>
      </c>
      <c r="AG1787" s="1" t="str">
        <f>CONCATENATE(טבלה2[[#This Row],[חלק שמאלי]],"-",טבלה2[[#This Row],[אמצע]],"-",טבלה2[[#This Row],[חלק ימני]])</f>
        <v>59-706-09</v>
      </c>
      <c r="AH1787">
        <f>IF(טבלה2[[#This Row],[מספר ספרות]]=7,3,2)</f>
        <v>3</v>
      </c>
      <c r="AI1787">
        <f>IF(טבלה2[[#This Row],[מספר ספרות]]=7,2,3)</f>
        <v>2</v>
      </c>
    </row>
    <row r="1788" spans="17:35" x14ac:dyDescent="0.25">
      <c r="Q1788">
        <v>5870575</v>
      </c>
      <c r="R1788">
        <v>730</v>
      </c>
      <c r="S1788" t="s">
        <v>421</v>
      </c>
      <c r="T1788" t="s">
        <v>672</v>
      </c>
      <c r="U1788" t="s">
        <v>208</v>
      </c>
      <c r="V1788">
        <v>15</v>
      </c>
      <c r="W1788">
        <v>2012</v>
      </c>
      <c r="X1788" s="1">
        <f>2025-טבלה2[[#This Row],[שנת יצור]]</f>
        <v>13</v>
      </c>
      <c r="Y1788" s="39">
        <v>45756</v>
      </c>
      <c r="Z1788" s="39">
        <v>46203</v>
      </c>
      <c r="AA1788" t="s">
        <v>390</v>
      </c>
      <c r="AB1788" t="s">
        <v>141</v>
      </c>
      <c r="AC1788" s="1">
        <f>LEN(טבלה2[[#This Row],[מספר רכב]])</f>
        <v>7</v>
      </c>
      <c r="AD1788" s="1" t="str">
        <f>RIGHT(טבלה2[[#This Row],[מספר רכב]],טבלה2[[#This Row],[ספרות בצדדים]])</f>
        <v>75</v>
      </c>
      <c r="AE1788" s="1" t="str">
        <f>MID(טבלה2[[#This Row],[מספר רכב]],טבלה2[[#This Row],[ספרות בצדדים]]+1,טבלה2[[#This Row],[ספרות באמצע]])</f>
        <v>705</v>
      </c>
      <c r="AF1788" s="1" t="str">
        <f>MID(טבלה2[[#This Row],[מספר רכב]],1,טבלה2[[#This Row],[ספרות בצדדים]])</f>
        <v>58</v>
      </c>
      <c r="AG1788" s="1" t="str">
        <f>CONCATENATE(טבלה2[[#This Row],[חלק שמאלי]],"-",טבלה2[[#This Row],[אמצע]],"-",טבלה2[[#This Row],[חלק ימני]])</f>
        <v>58-705-75</v>
      </c>
      <c r="AH1788">
        <f>IF(טבלה2[[#This Row],[מספר ספרות]]=7,3,2)</f>
        <v>3</v>
      </c>
      <c r="AI1788">
        <f>IF(טבלה2[[#This Row],[מספר ספרות]]=7,2,3)</f>
        <v>2</v>
      </c>
    </row>
    <row r="1789" spans="17:35" x14ac:dyDescent="0.25">
      <c r="Q1789">
        <v>5500561</v>
      </c>
      <c r="R1789">
        <v>650</v>
      </c>
      <c r="S1789" t="s">
        <v>436</v>
      </c>
      <c r="T1789" t="s">
        <v>867</v>
      </c>
      <c r="U1789" t="s">
        <v>438</v>
      </c>
      <c r="W1789">
        <v>2007</v>
      </c>
      <c r="X1789" s="1">
        <f>2025-טבלה2[[#This Row],[שנת יצור]]</f>
        <v>18</v>
      </c>
      <c r="Y1789" s="39">
        <v>45350</v>
      </c>
      <c r="Z1789" s="39">
        <v>45728</v>
      </c>
      <c r="AA1789" t="s">
        <v>118</v>
      </c>
      <c r="AB1789" t="s">
        <v>547</v>
      </c>
      <c r="AC1789" s="1">
        <f>LEN(טבלה2[[#This Row],[מספר רכב]])</f>
        <v>7</v>
      </c>
      <c r="AD1789" s="1" t="str">
        <f>RIGHT(טבלה2[[#This Row],[מספר רכב]],טבלה2[[#This Row],[ספרות בצדדים]])</f>
        <v>61</v>
      </c>
      <c r="AE1789" s="1" t="str">
        <f>MID(טבלה2[[#This Row],[מספר רכב]],טבלה2[[#This Row],[ספרות בצדדים]]+1,טבלה2[[#This Row],[ספרות באמצע]])</f>
        <v>005</v>
      </c>
      <c r="AF1789" s="1" t="str">
        <f>MID(טבלה2[[#This Row],[מספר רכב]],1,טבלה2[[#This Row],[ספרות בצדדים]])</f>
        <v>55</v>
      </c>
      <c r="AG1789" s="1" t="str">
        <f>CONCATENATE(טבלה2[[#This Row],[חלק שמאלי]],"-",טבלה2[[#This Row],[אמצע]],"-",טבלה2[[#This Row],[חלק ימני]])</f>
        <v>55-005-61</v>
      </c>
      <c r="AH1789">
        <f>IF(טבלה2[[#This Row],[מספר ספרות]]=7,3,2)</f>
        <v>3</v>
      </c>
      <c r="AI1789">
        <f>IF(טבלה2[[#This Row],[מספר ספרות]]=7,2,3)</f>
        <v>2</v>
      </c>
    </row>
    <row r="1790" spans="17:35" x14ac:dyDescent="0.25">
      <c r="Q1790">
        <v>5844416</v>
      </c>
      <c r="R1790">
        <v>143</v>
      </c>
      <c r="S1790" t="s">
        <v>210</v>
      </c>
      <c r="T1790" t="s">
        <v>992</v>
      </c>
      <c r="W1790">
        <v>2007</v>
      </c>
      <c r="X1790" s="1">
        <f>2025-טבלה2[[#This Row],[שנת יצור]]</f>
        <v>18</v>
      </c>
      <c r="Y1790" s="39">
        <v>45260</v>
      </c>
      <c r="Z1790" s="39">
        <v>45644</v>
      </c>
      <c r="AA1790" t="s">
        <v>156</v>
      </c>
      <c r="AB1790" t="s">
        <v>993</v>
      </c>
      <c r="AC1790" s="1">
        <f>LEN(טבלה2[[#This Row],[מספר רכב]])</f>
        <v>7</v>
      </c>
      <c r="AD1790" s="1" t="str">
        <f>RIGHT(טבלה2[[#This Row],[מספר רכב]],טבלה2[[#This Row],[ספרות בצדדים]])</f>
        <v>16</v>
      </c>
      <c r="AE1790" s="1" t="str">
        <f>MID(טבלה2[[#This Row],[מספר רכב]],טבלה2[[#This Row],[ספרות בצדדים]]+1,טבלה2[[#This Row],[ספרות באמצע]])</f>
        <v>444</v>
      </c>
      <c r="AF1790" s="1" t="str">
        <f>MID(טבלה2[[#This Row],[מספר רכב]],1,טבלה2[[#This Row],[ספרות בצדדים]])</f>
        <v>58</v>
      </c>
      <c r="AG1790" s="1" t="str">
        <f>CONCATENATE(טבלה2[[#This Row],[חלק שמאלי]],"-",טבלה2[[#This Row],[אמצע]],"-",טבלה2[[#This Row],[חלק ימני]])</f>
        <v>58-444-16</v>
      </c>
      <c r="AH1790">
        <f>IF(טבלה2[[#This Row],[מספר ספרות]]=7,3,2)</f>
        <v>3</v>
      </c>
      <c r="AI1790">
        <f>IF(טבלה2[[#This Row],[מספר ספרות]]=7,2,3)</f>
        <v>2</v>
      </c>
    </row>
    <row r="1791" spans="17:35" x14ac:dyDescent="0.25">
      <c r="Q1791">
        <v>3111565</v>
      </c>
      <c r="R1791">
        <v>481</v>
      </c>
      <c r="S1791" t="s">
        <v>165</v>
      </c>
      <c r="T1791" t="s">
        <v>166</v>
      </c>
      <c r="U1791" t="s">
        <v>125</v>
      </c>
      <c r="W1791">
        <v>2008</v>
      </c>
      <c r="X1791" s="1">
        <f>2025-טבלה2[[#This Row],[שנת יצור]]</f>
        <v>17</v>
      </c>
      <c r="Y1791" s="39">
        <v>45286</v>
      </c>
      <c r="Z1791" s="39">
        <v>45655</v>
      </c>
      <c r="AA1791" t="s">
        <v>229</v>
      </c>
      <c r="AB1791" t="s">
        <v>168</v>
      </c>
      <c r="AC1791" s="1">
        <f>LEN(טבלה2[[#This Row],[מספר רכב]])</f>
        <v>7</v>
      </c>
      <c r="AD1791" s="1" t="str">
        <f>RIGHT(טבלה2[[#This Row],[מספר רכב]],טבלה2[[#This Row],[ספרות בצדדים]])</f>
        <v>65</v>
      </c>
      <c r="AE1791" s="1" t="str">
        <f>MID(טבלה2[[#This Row],[מספר רכב]],טבלה2[[#This Row],[ספרות בצדדים]]+1,טבלה2[[#This Row],[ספרות באמצע]])</f>
        <v>115</v>
      </c>
      <c r="AF1791" s="1" t="str">
        <f>MID(טבלה2[[#This Row],[מספר רכב]],1,טבלה2[[#This Row],[ספרות בצדדים]])</f>
        <v>31</v>
      </c>
      <c r="AG1791" s="1" t="str">
        <f>CONCATENATE(טבלה2[[#This Row],[חלק שמאלי]],"-",טבלה2[[#This Row],[אמצע]],"-",טבלה2[[#This Row],[חלק ימני]])</f>
        <v>31-115-65</v>
      </c>
      <c r="AH1791">
        <f>IF(טבלה2[[#This Row],[מספר ספרות]]=7,3,2)</f>
        <v>3</v>
      </c>
      <c r="AI1791">
        <f>IF(טבלה2[[#This Row],[מספר ספרות]]=7,2,3)</f>
        <v>2</v>
      </c>
    </row>
    <row r="1792" spans="17:35" x14ac:dyDescent="0.25">
      <c r="Q1792">
        <v>8954165</v>
      </c>
      <c r="R1792">
        <v>588</v>
      </c>
      <c r="S1792" t="s">
        <v>111</v>
      </c>
      <c r="T1792" t="s">
        <v>112</v>
      </c>
      <c r="U1792" t="s">
        <v>113</v>
      </c>
      <c r="V1792">
        <v>15</v>
      </c>
      <c r="W1792">
        <v>2009</v>
      </c>
      <c r="X1792" s="1">
        <f>2025-טבלה2[[#This Row],[שנת יצור]]</f>
        <v>16</v>
      </c>
      <c r="Y1792" s="39">
        <v>45380</v>
      </c>
      <c r="Z1792" s="39">
        <v>45737</v>
      </c>
      <c r="AA1792" t="s">
        <v>120</v>
      </c>
      <c r="AB1792" t="s">
        <v>117</v>
      </c>
      <c r="AC1792" s="1">
        <f>LEN(טבלה2[[#This Row],[מספר רכב]])</f>
        <v>7</v>
      </c>
      <c r="AD1792" s="1" t="str">
        <f>RIGHT(טבלה2[[#This Row],[מספר רכב]],טבלה2[[#This Row],[ספרות בצדדים]])</f>
        <v>65</v>
      </c>
      <c r="AE1792" s="1" t="str">
        <f>MID(טבלה2[[#This Row],[מספר רכב]],טבלה2[[#This Row],[ספרות בצדדים]]+1,טבלה2[[#This Row],[ספרות באמצע]])</f>
        <v>541</v>
      </c>
      <c r="AF1792" s="1" t="str">
        <f>MID(טבלה2[[#This Row],[מספר רכב]],1,טבלה2[[#This Row],[ספרות בצדדים]])</f>
        <v>89</v>
      </c>
      <c r="AG1792" s="1" t="str">
        <f>CONCATENATE(טבלה2[[#This Row],[חלק שמאלי]],"-",טבלה2[[#This Row],[אמצע]],"-",טבלה2[[#This Row],[חלק ימני]])</f>
        <v>89-541-65</v>
      </c>
      <c r="AH1792">
        <f>IF(טבלה2[[#This Row],[מספר ספרות]]=7,3,2)</f>
        <v>3</v>
      </c>
      <c r="AI1792">
        <f>IF(טבלה2[[#This Row],[מספר ספרות]]=7,2,3)</f>
        <v>2</v>
      </c>
    </row>
    <row r="1793" spans="17:35" x14ac:dyDescent="0.25">
      <c r="Q1793">
        <v>4733036</v>
      </c>
      <c r="R1793">
        <v>413</v>
      </c>
      <c r="S1793" t="s">
        <v>123</v>
      </c>
      <c r="T1793" t="s">
        <v>191</v>
      </c>
      <c r="U1793" t="s">
        <v>158</v>
      </c>
      <c r="W1793">
        <v>2002</v>
      </c>
      <c r="X1793" s="1">
        <f>2025-טבלה2[[#This Row],[שנת יצור]]</f>
        <v>23</v>
      </c>
      <c r="Y1793" s="39">
        <v>45700</v>
      </c>
      <c r="Z1793" s="39">
        <v>45871</v>
      </c>
      <c r="AA1793" t="s">
        <v>119</v>
      </c>
      <c r="AB1793" t="s">
        <v>127</v>
      </c>
      <c r="AC1793" s="1">
        <f>LEN(טבלה2[[#This Row],[מספר רכב]])</f>
        <v>7</v>
      </c>
      <c r="AD1793" s="1" t="str">
        <f>RIGHT(טבלה2[[#This Row],[מספר רכב]],טבלה2[[#This Row],[ספרות בצדדים]])</f>
        <v>36</v>
      </c>
      <c r="AE1793" s="1" t="str">
        <f>MID(טבלה2[[#This Row],[מספר רכב]],טבלה2[[#This Row],[ספרות בצדדים]]+1,טבלה2[[#This Row],[ספרות באמצע]])</f>
        <v>330</v>
      </c>
      <c r="AF1793" s="1" t="str">
        <f>MID(טבלה2[[#This Row],[מספר רכב]],1,טבלה2[[#This Row],[ספרות בצדדים]])</f>
        <v>47</v>
      </c>
      <c r="AG1793" s="1" t="str">
        <f>CONCATENATE(טבלה2[[#This Row],[חלק שמאלי]],"-",טבלה2[[#This Row],[אמצע]],"-",טבלה2[[#This Row],[חלק ימני]])</f>
        <v>47-330-36</v>
      </c>
      <c r="AH1793">
        <f>IF(טבלה2[[#This Row],[מספר ספרות]]=7,3,2)</f>
        <v>3</v>
      </c>
      <c r="AI1793">
        <f>IF(טבלה2[[#This Row],[מספר ספרות]]=7,2,3)</f>
        <v>2</v>
      </c>
    </row>
    <row r="1794" spans="17:35" x14ac:dyDescent="0.25">
      <c r="Q1794">
        <v>5267357</v>
      </c>
      <c r="R1794">
        <v>155</v>
      </c>
      <c r="S1794" t="s">
        <v>149</v>
      </c>
      <c r="T1794" t="s">
        <v>150</v>
      </c>
      <c r="U1794" t="s">
        <v>201</v>
      </c>
      <c r="W1794">
        <v>2005</v>
      </c>
      <c r="X1794" s="1">
        <f>2025-טבלה2[[#This Row],[שנת יצור]]</f>
        <v>20</v>
      </c>
      <c r="Y1794" s="39">
        <v>45471</v>
      </c>
      <c r="Z1794" s="39">
        <v>45472</v>
      </c>
      <c r="AA1794" t="s">
        <v>190</v>
      </c>
      <c r="AB1794" t="s">
        <v>152</v>
      </c>
      <c r="AC1794" s="1">
        <f>LEN(טבלה2[[#This Row],[מספר רכב]])</f>
        <v>7</v>
      </c>
      <c r="AD1794" s="1" t="str">
        <f>RIGHT(טבלה2[[#This Row],[מספר רכב]],טבלה2[[#This Row],[ספרות בצדדים]])</f>
        <v>57</v>
      </c>
      <c r="AE1794" s="1" t="str">
        <f>MID(טבלה2[[#This Row],[מספר רכב]],טבלה2[[#This Row],[ספרות בצדדים]]+1,טבלה2[[#This Row],[ספרות באמצע]])</f>
        <v>673</v>
      </c>
      <c r="AF1794" s="1" t="str">
        <f>MID(טבלה2[[#This Row],[מספר רכב]],1,טבלה2[[#This Row],[ספרות בצדדים]])</f>
        <v>52</v>
      </c>
      <c r="AG1794" s="1" t="str">
        <f>CONCATENATE(טבלה2[[#This Row],[חלק שמאלי]],"-",טבלה2[[#This Row],[אמצע]],"-",טבלה2[[#This Row],[חלק ימני]])</f>
        <v>52-673-57</v>
      </c>
      <c r="AH1794">
        <f>IF(טבלה2[[#This Row],[מספר ספרות]]=7,3,2)</f>
        <v>3</v>
      </c>
      <c r="AI1794">
        <f>IF(טבלה2[[#This Row],[מספר ספרות]]=7,2,3)</f>
        <v>2</v>
      </c>
    </row>
    <row r="1795" spans="17:35" x14ac:dyDescent="0.25">
      <c r="Q1795">
        <v>2442273</v>
      </c>
      <c r="R1795">
        <v>481</v>
      </c>
      <c r="S1795" t="s">
        <v>165</v>
      </c>
      <c r="T1795" t="s">
        <v>994</v>
      </c>
      <c r="U1795" t="s">
        <v>198</v>
      </c>
      <c r="V1795">
        <v>15</v>
      </c>
      <c r="W1795">
        <v>2010</v>
      </c>
      <c r="X1795" s="1">
        <f>2025-טבלה2[[#This Row],[שנת יצור]]</f>
        <v>15</v>
      </c>
      <c r="Y1795" s="39">
        <v>45501</v>
      </c>
      <c r="Z1795" s="39">
        <v>45849</v>
      </c>
      <c r="AA1795" t="s">
        <v>995</v>
      </c>
      <c r="AB1795" t="s">
        <v>790</v>
      </c>
      <c r="AC1795" s="1">
        <f>LEN(טבלה2[[#This Row],[מספר רכב]])</f>
        <v>7</v>
      </c>
      <c r="AD1795" s="1" t="str">
        <f>RIGHT(טבלה2[[#This Row],[מספר רכב]],טבלה2[[#This Row],[ספרות בצדדים]])</f>
        <v>73</v>
      </c>
      <c r="AE1795" s="1" t="str">
        <f>MID(טבלה2[[#This Row],[מספר רכב]],טבלה2[[#This Row],[ספרות בצדדים]]+1,טבלה2[[#This Row],[ספרות באמצע]])</f>
        <v>422</v>
      </c>
      <c r="AF1795" s="1" t="str">
        <f>MID(טבלה2[[#This Row],[מספר רכב]],1,טבלה2[[#This Row],[ספרות בצדדים]])</f>
        <v>24</v>
      </c>
      <c r="AG1795" s="1" t="str">
        <f>CONCATENATE(טבלה2[[#This Row],[חלק שמאלי]],"-",טבלה2[[#This Row],[אמצע]],"-",טבלה2[[#This Row],[חלק ימני]])</f>
        <v>24-422-73</v>
      </c>
      <c r="AH1795">
        <f>IF(טבלה2[[#This Row],[מספר ספרות]]=7,3,2)</f>
        <v>3</v>
      </c>
      <c r="AI1795">
        <f>IF(טבלה2[[#This Row],[מספר ספרות]]=7,2,3)</f>
        <v>2</v>
      </c>
    </row>
    <row r="1796" spans="17:35" x14ac:dyDescent="0.25">
      <c r="Q1796">
        <v>2036873</v>
      </c>
      <c r="R1796">
        <v>253</v>
      </c>
      <c r="S1796" t="s">
        <v>196</v>
      </c>
      <c r="T1796" t="s">
        <v>197</v>
      </c>
      <c r="U1796" t="s">
        <v>198</v>
      </c>
      <c r="V1796">
        <v>15</v>
      </c>
      <c r="W1796">
        <v>2010</v>
      </c>
      <c r="X1796" s="1">
        <f>2025-טבלה2[[#This Row],[שנת יצור]]</f>
        <v>15</v>
      </c>
      <c r="Y1796" s="39">
        <v>45403</v>
      </c>
      <c r="Z1796" s="39">
        <v>45785</v>
      </c>
      <c r="AA1796" t="s">
        <v>116</v>
      </c>
      <c r="AB1796" t="s">
        <v>200</v>
      </c>
      <c r="AC1796" s="1">
        <f>LEN(טבלה2[[#This Row],[מספר רכב]])</f>
        <v>7</v>
      </c>
      <c r="AD1796" s="1" t="str">
        <f>RIGHT(טבלה2[[#This Row],[מספר רכב]],טבלה2[[#This Row],[ספרות בצדדים]])</f>
        <v>73</v>
      </c>
      <c r="AE1796" s="1" t="str">
        <f>MID(טבלה2[[#This Row],[מספר רכב]],טבלה2[[#This Row],[ספרות בצדדים]]+1,טבלה2[[#This Row],[ספרות באמצע]])</f>
        <v>368</v>
      </c>
      <c r="AF1796" s="1" t="str">
        <f>MID(טבלה2[[#This Row],[מספר רכב]],1,טבלה2[[#This Row],[ספרות בצדדים]])</f>
        <v>20</v>
      </c>
      <c r="AG1796" s="1" t="str">
        <f>CONCATENATE(טבלה2[[#This Row],[חלק שמאלי]],"-",טבלה2[[#This Row],[אמצע]],"-",טבלה2[[#This Row],[חלק ימני]])</f>
        <v>20-368-73</v>
      </c>
      <c r="AH1796">
        <f>IF(טבלה2[[#This Row],[מספר ספרות]]=7,3,2)</f>
        <v>3</v>
      </c>
      <c r="AI1796">
        <f>IF(טבלה2[[#This Row],[מספר ספרות]]=7,2,3)</f>
        <v>2</v>
      </c>
    </row>
    <row r="1797" spans="17:35" x14ac:dyDescent="0.25">
      <c r="Q1797">
        <v>4021862</v>
      </c>
      <c r="R1797">
        <v>588</v>
      </c>
      <c r="S1797" t="s">
        <v>111</v>
      </c>
      <c r="T1797" t="s">
        <v>112</v>
      </c>
      <c r="U1797" t="s">
        <v>121</v>
      </c>
      <c r="V1797">
        <v>15</v>
      </c>
      <c r="W1797">
        <v>2007</v>
      </c>
      <c r="X1797" s="1">
        <f>2025-טבלה2[[#This Row],[שנת יצור]]</f>
        <v>18</v>
      </c>
      <c r="Y1797" s="39">
        <v>45306</v>
      </c>
      <c r="Z1797" s="39">
        <v>45666</v>
      </c>
      <c r="AA1797" t="s">
        <v>120</v>
      </c>
      <c r="AB1797" t="s">
        <v>115</v>
      </c>
      <c r="AC1797" s="1">
        <f>LEN(טבלה2[[#This Row],[מספר רכב]])</f>
        <v>7</v>
      </c>
      <c r="AD1797" s="1" t="str">
        <f>RIGHT(טבלה2[[#This Row],[מספר רכב]],טבלה2[[#This Row],[ספרות בצדדים]])</f>
        <v>62</v>
      </c>
      <c r="AE1797" s="1" t="str">
        <f>MID(טבלה2[[#This Row],[מספר רכב]],טבלה2[[#This Row],[ספרות בצדדים]]+1,טבלה2[[#This Row],[ספרות באמצע]])</f>
        <v>218</v>
      </c>
      <c r="AF1797" s="1" t="str">
        <f>MID(טבלה2[[#This Row],[מספר רכב]],1,טבלה2[[#This Row],[ספרות בצדדים]])</f>
        <v>40</v>
      </c>
      <c r="AG1797" s="1" t="str">
        <f>CONCATENATE(טבלה2[[#This Row],[חלק שמאלי]],"-",טבלה2[[#This Row],[אמצע]],"-",טבלה2[[#This Row],[חלק ימני]])</f>
        <v>40-218-62</v>
      </c>
      <c r="AH1797">
        <f>IF(טבלה2[[#This Row],[מספר ספרות]]=7,3,2)</f>
        <v>3</v>
      </c>
      <c r="AI1797">
        <f>IF(טבלה2[[#This Row],[מספר ספרות]]=7,2,3)</f>
        <v>2</v>
      </c>
    </row>
    <row r="1798" spans="17:35" x14ac:dyDescent="0.25">
      <c r="Q1798">
        <v>3046675</v>
      </c>
      <c r="R1798">
        <v>751</v>
      </c>
      <c r="S1798" t="s">
        <v>231</v>
      </c>
      <c r="T1798" t="s">
        <v>826</v>
      </c>
      <c r="U1798" t="s">
        <v>201</v>
      </c>
      <c r="V1798">
        <v>14</v>
      </c>
      <c r="W1798">
        <v>2011</v>
      </c>
      <c r="X1798" s="1">
        <f>2025-טבלה2[[#This Row],[שנת יצור]]</f>
        <v>14</v>
      </c>
      <c r="Y1798" s="39">
        <v>45484</v>
      </c>
      <c r="Z1798" s="39">
        <v>45851</v>
      </c>
      <c r="AA1798" t="s">
        <v>740</v>
      </c>
      <c r="AB1798" t="s">
        <v>827</v>
      </c>
      <c r="AC1798" s="1">
        <f>LEN(טבלה2[[#This Row],[מספר רכב]])</f>
        <v>7</v>
      </c>
      <c r="AD1798" s="1" t="str">
        <f>RIGHT(טבלה2[[#This Row],[מספר רכב]],טבלה2[[#This Row],[ספרות בצדדים]])</f>
        <v>75</v>
      </c>
      <c r="AE1798" s="1" t="str">
        <f>MID(טבלה2[[#This Row],[מספר רכב]],טבלה2[[#This Row],[ספרות בצדדים]]+1,טבלה2[[#This Row],[ספרות באמצע]])</f>
        <v>466</v>
      </c>
      <c r="AF1798" s="1" t="str">
        <f>MID(טבלה2[[#This Row],[מספר רכב]],1,טבלה2[[#This Row],[ספרות בצדדים]])</f>
        <v>30</v>
      </c>
      <c r="AG1798" s="1" t="str">
        <f>CONCATENATE(טבלה2[[#This Row],[חלק שמאלי]],"-",טבלה2[[#This Row],[אמצע]],"-",טבלה2[[#This Row],[חלק ימני]])</f>
        <v>30-466-75</v>
      </c>
      <c r="AH1798">
        <f>IF(טבלה2[[#This Row],[מספר ספרות]]=7,3,2)</f>
        <v>3</v>
      </c>
      <c r="AI1798">
        <f>IF(טבלה2[[#This Row],[מספר ספרות]]=7,2,3)</f>
        <v>2</v>
      </c>
    </row>
    <row r="1799" spans="17:35" x14ac:dyDescent="0.25">
      <c r="Q1799">
        <v>8735438</v>
      </c>
      <c r="R1799">
        <v>885</v>
      </c>
      <c r="S1799" t="s">
        <v>239</v>
      </c>
      <c r="T1799" t="s">
        <v>758</v>
      </c>
      <c r="U1799" t="s">
        <v>136</v>
      </c>
      <c r="V1799">
        <v>15</v>
      </c>
      <c r="W1799">
        <v>2016</v>
      </c>
      <c r="X1799" s="1">
        <f>2025-טבלה2[[#This Row],[שנת יצור]]</f>
        <v>9</v>
      </c>
      <c r="Y1799" s="39">
        <v>45487</v>
      </c>
      <c r="Z1799" s="39">
        <v>45857</v>
      </c>
      <c r="AA1799" t="s">
        <v>119</v>
      </c>
      <c r="AB1799" t="s">
        <v>241</v>
      </c>
      <c r="AC1799" s="1">
        <f>LEN(טבלה2[[#This Row],[מספר רכב]])</f>
        <v>7</v>
      </c>
      <c r="AD1799" s="1" t="str">
        <f>RIGHT(טבלה2[[#This Row],[מספר רכב]],טבלה2[[#This Row],[ספרות בצדדים]])</f>
        <v>38</v>
      </c>
      <c r="AE1799" s="1" t="str">
        <f>MID(טבלה2[[#This Row],[מספר רכב]],טבלה2[[#This Row],[ספרות בצדדים]]+1,טבלה2[[#This Row],[ספרות באמצע]])</f>
        <v>354</v>
      </c>
      <c r="AF1799" s="1" t="str">
        <f>MID(טבלה2[[#This Row],[מספר רכב]],1,טבלה2[[#This Row],[ספרות בצדדים]])</f>
        <v>87</v>
      </c>
      <c r="AG1799" s="1" t="str">
        <f>CONCATENATE(טבלה2[[#This Row],[חלק שמאלי]],"-",טבלה2[[#This Row],[אמצע]],"-",טבלה2[[#This Row],[חלק ימני]])</f>
        <v>87-354-38</v>
      </c>
      <c r="AH1799">
        <f>IF(טבלה2[[#This Row],[מספר ספרות]]=7,3,2)</f>
        <v>3</v>
      </c>
      <c r="AI1799">
        <f>IF(טבלה2[[#This Row],[מספר ספרות]]=7,2,3)</f>
        <v>2</v>
      </c>
    </row>
    <row r="1800" spans="17:35" x14ac:dyDescent="0.25">
      <c r="Q1800">
        <v>73034801</v>
      </c>
      <c r="R1800">
        <v>152</v>
      </c>
      <c r="S1800" t="s">
        <v>996</v>
      </c>
      <c r="T1800">
        <v>118.384</v>
      </c>
      <c r="U1800" t="s">
        <v>997</v>
      </c>
      <c r="V1800">
        <v>14</v>
      </c>
      <c r="W1800">
        <v>2019</v>
      </c>
      <c r="X1800" s="1">
        <f>2025-טבלה2[[#This Row],[שנת יצור]]</f>
        <v>6</v>
      </c>
      <c r="Y1800" s="39">
        <v>45504</v>
      </c>
      <c r="Z1800" s="39">
        <v>45860</v>
      </c>
      <c r="AA1800" t="s">
        <v>119</v>
      </c>
      <c r="AB1800" t="s">
        <v>998</v>
      </c>
      <c r="AC1800" s="1">
        <f>LEN(טבלה2[[#This Row],[מספר רכב]])</f>
        <v>8</v>
      </c>
      <c r="AD1800" s="1" t="str">
        <f>RIGHT(טבלה2[[#This Row],[מספר רכב]],טבלה2[[#This Row],[ספרות בצדדים]])</f>
        <v>801</v>
      </c>
      <c r="AE1800" s="1" t="str">
        <f>MID(טבלה2[[#This Row],[מספר רכב]],טבלה2[[#This Row],[ספרות בצדדים]]+1,טבלה2[[#This Row],[ספרות באמצע]])</f>
        <v>34</v>
      </c>
      <c r="AF1800" s="1" t="str">
        <f>MID(טבלה2[[#This Row],[מספר רכב]],1,טבלה2[[#This Row],[ספרות בצדדים]])</f>
        <v>730</v>
      </c>
      <c r="AG1800" s="1" t="str">
        <f>CONCATENATE(טבלה2[[#This Row],[חלק שמאלי]],"-",טבלה2[[#This Row],[אמצע]],"-",טבלה2[[#This Row],[חלק ימני]])</f>
        <v>730-34-801</v>
      </c>
      <c r="AH1800">
        <f>IF(טבלה2[[#This Row],[מספר ספרות]]=7,3,2)</f>
        <v>2</v>
      </c>
      <c r="AI1800">
        <f>IF(טבלה2[[#This Row],[מספר ספרות]]=7,2,3)</f>
        <v>3</v>
      </c>
    </row>
    <row r="1801" spans="17:35" x14ac:dyDescent="0.25">
      <c r="Q1801">
        <v>1494866</v>
      </c>
      <c r="R1801">
        <v>751</v>
      </c>
      <c r="S1801" t="s">
        <v>231</v>
      </c>
      <c r="T1801" t="s">
        <v>258</v>
      </c>
      <c r="U1801" t="s">
        <v>215</v>
      </c>
      <c r="V1801">
        <v>15</v>
      </c>
      <c r="W1801">
        <v>2009</v>
      </c>
      <c r="X1801" s="1">
        <f>2025-טבלה2[[#This Row],[שנת יצור]]</f>
        <v>16</v>
      </c>
      <c r="Y1801" s="39">
        <v>45398</v>
      </c>
      <c r="Z1801" s="39">
        <v>45723</v>
      </c>
      <c r="AA1801" t="s">
        <v>133</v>
      </c>
      <c r="AB1801" t="s">
        <v>260</v>
      </c>
      <c r="AC1801" s="1">
        <f>LEN(טבלה2[[#This Row],[מספר רכב]])</f>
        <v>7</v>
      </c>
      <c r="AD1801" s="1" t="str">
        <f>RIGHT(טבלה2[[#This Row],[מספר רכב]],טבלה2[[#This Row],[ספרות בצדדים]])</f>
        <v>66</v>
      </c>
      <c r="AE1801" s="1" t="str">
        <f>MID(טבלה2[[#This Row],[מספר רכב]],טבלה2[[#This Row],[ספרות בצדדים]]+1,טבלה2[[#This Row],[ספרות באמצע]])</f>
        <v>948</v>
      </c>
      <c r="AF1801" s="1" t="str">
        <f>MID(טבלה2[[#This Row],[מספר רכב]],1,טבלה2[[#This Row],[ספרות בצדדים]])</f>
        <v>14</v>
      </c>
      <c r="AG1801" s="1" t="str">
        <f>CONCATENATE(טבלה2[[#This Row],[חלק שמאלי]],"-",טבלה2[[#This Row],[אמצע]],"-",טבלה2[[#This Row],[חלק ימני]])</f>
        <v>14-948-66</v>
      </c>
      <c r="AH1801">
        <f>IF(טבלה2[[#This Row],[מספר ספרות]]=7,3,2)</f>
        <v>3</v>
      </c>
      <c r="AI1801">
        <f>IF(טבלה2[[#This Row],[מספר ספרות]]=7,2,3)</f>
        <v>2</v>
      </c>
    </row>
    <row r="1802" spans="17:35" x14ac:dyDescent="0.25">
      <c r="Q1802">
        <v>4314164</v>
      </c>
      <c r="R1802">
        <v>413</v>
      </c>
      <c r="S1802" t="s">
        <v>123</v>
      </c>
      <c r="T1802" t="s">
        <v>159</v>
      </c>
      <c r="U1802" t="s">
        <v>158</v>
      </c>
      <c r="V1802">
        <v>15</v>
      </c>
      <c r="W1802">
        <v>2008</v>
      </c>
      <c r="X1802" s="1">
        <f>2025-טבלה2[[#This Row],[שנת יצור]]</f>
        <v>17</v>
      </c>
      <c r="Y1802" s="39">
        <v>45680</v>
      </c>
      <c r="Z1802" s="39">
        <v>45925</v>
      </c>
      <c r="AA1802" t="s">
        <v>119</v>
      </c>
      <c r="AB1802" t="s">
        <v>127</v>
      </c>
      <c r="AC1802" s="1">
        <f>LEN(טבלה2[[#This Row],[מספר רכב]])</f>
        <v>7</v>
      </c>
      <c r="AD1802" s="1" t="str">
        <f>RIGHT(טבלה2[[#This Row],[מספר רכב]],טבלה2[[#This Row],[ספרות בצדדים]])</f>
        <v>64</v>
      </c>
      <c r="AE1802" s="1" t="str">
        <f>MID(טבלה2[[#This Row],[מספר רכב]],טבלה2[[#This Row],[ספרות בצדדים]]+1,טבלה2[[#This Row],[ספרות באמצע]])</f>
        <v>141</v>
      </c>
      <c r="AF1802" s="1" t="str">
        <f>MID(טבלה2[[#This Row],[מספר רכב]],1,טבלה2[[#This Row],[ספרות בצדדים]])</f>
        <v>43</v>
      </c>
      <c r="AG1802" s="1" t="str">
        <f>CONCATENATE(טבלה2[[#This Row],[חלק שמאלי]],"-",טבלה2[[#This Row],[אמצע]],"-",טבלה2[[#This Row],[חלק ימני]])</f>
        <v>43-141-64</v>
      </c>
      <c r="AH1802">
        <f>IF(טבלה2[[#This Row],[מספר ספרות]]=7,3,2)</f>
        <v>3</v>
      </c>
      <c r="AI1802">
        <f>IF(טבלה2[[#This Row],[מספר ספרות]]=7,2,3)</f>
        <v>2</v>
      </c>
    </row>
    <row r="1803" spans="17:35" x14ac:dyDescent="0.25">
      <c r="Q1803">
        <v>1453667</v>
      </c>
      <c r="R1803">
        <v>798</v>
      </c>
      <c r="S1803" t="s">
        <v>676</v>
      </c>
      <c r="T1803" t="s">
        <v>821</v>
      </c>
      <c r="U1803" t="s">
        <v>678</v>
      </c>
      <c r="V1803">
        <v>14</v>
      </c>
      <c r="W1803">
        <v>2010</v>
      </c>
      <c r="X1803" s="1">
        <f>2025-טבלה2[[#This Row],[שנת יצור]]</f>
        <v>15</v>
      </c>
      <c r="Y1803" s="39">
        <v>45412</v>
      </c>
      <c r="Z1803" s="39">
        <v>45782</v>
      </c>
      <c r="AA1803" t="s">
        <v>119</v>
      </c>
      <c r="AB1803" t="s">
        <v>822</v>
      </c>
      <c r="AC1803" s="1">
        <f>LEN(טבלה2[[#This Row],[מספר רכב]])</f>
        <v>7</v>
      </c>
      <c r="AD1803" s="1" t="str">
        <f>RIGHT(טבלה2[[#This Row],[מספר רכב]],טבלה2[[#This Row],[ספרות בצדדים]])</f>
        <v>67</v>
      </c>
      <c r="AE1803" s="1" t="str">
        <f>MID(טבלה2[[#This Row],[מספר רכב]],טבלה2[[#This Row],[ספרות בצדדים]]+1,טבלה2[[#This Row],[ספרות באמצע]])</f>
        <v>536</v>
      </c>
      <c r="AF1803" s="1" t="str">
        <f>MID(טבלה2[[#This Row],[מספר רכב]],1,טבלה2[[#This Row],[ספרות בצדדים]])</f>
        <v>14</v>
      </c>
      <c r="AG1803" s="1" t="str">
        <f>CONCATENATE(טבלה2[[#This Row],[חלק שמאלי]],"-",טבלה2[[#This Row],[אמצע]],"-",טבלה2[[#This Row],[חלק ימני]])</f>
        <v>14-536-67</v>
      </c>
      <c r="AH1803">
        <f>IF(טבלה2[[#This Row],[מספר ספרות]]=7,3,2)</f>
        <v>3</v>
      </c>
      <c r="AI1803">
        <f>IF(טבלה2[[#This Row],[מספר ספרות]]=7,2,3)</f>
        <v>2</v>
      </c>
    </row>
    <row r="1804" spans="17:35" x14ac:dyDescent="0.25">
      <c r="Q1804">
        <v>7889074</v>
      </c>
      <c r="R1804">
        <v>885</v>
      </c>
      <c r="S1804" t="s">
        <v>239</v>
      </c>
      <c r="T1804" t="s">
        <v>464</v>
      </c>
      <c r="U1804" t="s">
        <v>136</v>
      </c>
      <c r="V1804">
        <v>15</v>
      </c>
      <c r="W1804">
        <v>2011</v>
      </c>
      <c r="X1804" s="1">
        <f>2025-טבלה2[[#This Row],[שנת יצור]]</f>
        <v>14</v>
      </c>
      <c r="Y1804" s="39">
        <v>45469</v>
      </c>
      <c r="Z1804" s="39">
        <v>45837</v>
      </c>
      <c r="AA1804" t="s">
        <v>156</v>
      </c>
      <c r="AB1804" t="s">
        <v>416</v>
      </c>
      <c r="AC1804" s="1">
        <f>LEN(טבלה2[[#This Row],[מספר רכב]])</f>
        <v>7</v>
      </c>
      <c r="AD1804" s="1" t="str">
        <f>RIGHT(טבלה2[[#This Row],[מספר רכב]],טבלה2[[#This Row],[ספרות בצדדים]])</f>
        <v>74</v>
      </c>
      <c r="AE1804" s="1" t="str">
        <f>MID(טבלה2[[#This Row],[מספר רכב]],טבלה2[[#This Row],[ספרות בצדדים]]+1,טבלה2[[#This Row],[ספרות באמצע]])</f>
        <v>890</v>
      </c>
      <c r="AF1804" s="1" t="str">
        <f>MID(טבלה2[[#This Row],[מספר רכב]],1,טבלה2[[#This Row],[ספרות בצדדים]])</f>
        <v>78</v>
      </c>
      <c r="AG1804" s="1" t="str">
        <f>CONCATENATE(טבלה2[[#This Row],[חלק שמאלי]],"-",טבלה2[[#This Row],[אמצע]],"-",טבלה2[[#This Row],[חלק ימני]])</f>
        <v>78-890-74</v>
      </c>
      <c r="AH1804">
        <f>IF(טבלה2[[#This Row],[מספר ספרות]]=7,3,2)</f>
        <v>3</v>
      </c>
      <c r="AI1804">
        <f>IF(טבלה2[[#This Row],[מספר ספרות]]=7,2,3)</f>
        <v>2</v>
      </c>
    </row>
    <row r="1805" spans="17:35" x14ac:dyDescent="0.25">
      <c r="Q1805">
        <v>3457631</v>
      </c>
      <c r="R1805">
        <v>481</v>
      </c>
      <c r="S1805" t="s">
        <v>165</v>
      </c>
      <c r="T1805" t="s">
        <v>999</v>
      </c>
      <c r="U1805" t="s">
        <v>198</v>
      </c>
      <c r="V1805">
        <v>15</v>
      </c>
      <c r="W1805">
        <v>2014</v>
      </c>
      <c r="X1805" s="1">
        <f>2025-טבלה2[[#This Row],[שנת יצור]]</f>
        <v>11</v>
      </c>
      <c r="Y1805" s="39">
        <v>45514</v>
      </c>
      <c r="Z1805" s="39">
        <v>45879</v>
      </c>
      <c r="AA1805" t="s">
        <v>119</v>
      </c>
      <c r="AB1805" t="s">
        <v>501</v>
      </c>
      <c r="AC1805" s="1">
        <f>LEN(טבלה2[[#This Row],[מספר רכב]])</f>
        <v>7</v>
      </c>
      <c r="AD1805" s="1" t="str">
        <f>RIGHT(טבלה2[[#This Row],[מספר רכב]],טבלה2[[#This Row],[ספרות בצדדים]])</f>
        <v>31</v>
      </c>
      <c r="AE1805" s="1" t="str">
        <f>MID(טבלה2[[#This Row],[מספר רכב]],טבלה2[[#This Row],[ספרות בצדדים]]+1,טבלה2[[#This Row],[ספרות באמצע]])</f>
        <v>576</v>
      </c>
      <c r="AF1805" s="1" t="str">
        <f>MID(טבלה2[[#This Row],[מספר רכב]],1,טבלה2[[#This Row],[ספרות בצדדים]])</f>
        <v>34</v>
      </c>
      <c r="AG1805" s="1" t="str">
        <f>CONCATENATE(טבלה2[[#This Row],[חלק שמאלי]],"-",טבלה2[[#This Row],[אמצע]],"-",טבלה2[[#This Row],[חלק ימני]])</f>
        <v>34-576-31</v>
      </c>
      <c r="AH1805">
        <f>IF(טבלה2[[#This Row],[מספר ספרות]]=7,3,2)</f>
        <v>3</v>
      </c>
      <c r="AI1805">
        <f>IF(טבלה2[[#This Row],[מספר ספרות]]=7,2,3)</f>
        <v>2</v>
      </c>
    </row>
    <row r="1806" spans="17:35" x14ac:dyDescent="0.25">
      <c r="Q1806">
        <v>1345150</v>
      </c>
      <c r="R1806">
        <v>839</v>
      </c>
      <c r="S1806" t="s">
        <v>244</v>
      </c>
      <c r="T1806" t="s">
        <v>280</v>
      </c>
      <c r="U1806" t="s">
        <v>158</v>
      </c>
      <c r="W1806">
        <v>2003</v>
      </c>
      <c r="X1806" s="1">
        <f>2025-טבלה2[[#This Row],[שנת יצור]]</f>
        <v>22</v>
      </c>
      <c r="Y1806" s="39">
        <v>45651</v>
      </c>
      <c r="Z1806" s="39">
        <v>45851</v>
      </c>
      <c r="AA1806" t="s">
        <v>133</v>
      </c>
      <c r="AB1806" t="s">
        <v>127</v>
      </c>
      <c r="AC1806" s="1">
        <f>LEN(טבלה2[[#This Row],[מספר רכב]])</f>
        <v>7</v>
      </c>
      <c r="AD1806" s="1" t="str">
        <f>RIGHT(טבלה2[[#This Row],[מספר רכב]],טבלה2[[#This Row],[ספרות בצדדים]])</f>
        <v>50</v>
      </c>
      <c r="AE1806" s="1" t="str">
        <f>MID(טבלה2[[#This Row],[מספר רכב]],טבלה2[[#This Row],[ספרות בצדדים]]+1,טבלה2[[#This Row],[ספרות באמצע]])</f>
        <v>451</v>
      </c>
      <c r="AF1806" s="1" t="str">
        <f>MID(טבלה2[[#This Row],[מספר רכב]],1,טבלה2[[#This Row],[ספרות בצדדים]])</f>
        <v>13</v>
      </c>
      <c r="AG1806" s="1" t="str">
        <f>CONCATENATE(טבלה2[[#This Row],[חלק שמאלי]],"-",טבלה2[[#This Row],[אמצע]],"-",טבלה2[[#This Row],[חלק ימני]])</f>
        <v>13-451-50</v>
      </c>
      <c r="AH1806">
        <f>IF(טבלה2[[#This Row],[מספר ספרות]]=7,3,2)</f>
        <v>3</v>
      </c>
      <c r="AI1806">
        <f>IF(טבלה2[[#This Row],[מספר ספרות]]=7,2,3)</f>
        <v>2</v>
      </c>
    </row>
    <row r="1807" spans="17:35" x14ac:dyDescent="0.25">
      <c r="Q1807">
        <v>1020868</v>
      </c>
      <c r="R1807">
        <v>683</v>
      </c>
      <c r="S1807" t="s">
        <v>192</v>
      </c>
      <c r="T1807" t="s">
        <v>193</v>
      </c>
      <c r="U1807" t="s">
        <v>194</v>
      </c>
      <c r="V1807">
        <v>15</v>
      </c>
      <c r="W1807">
        <v>2008</v>
      </c>
      <c r="X1807" s="1">
        <f>2025-טבלה2[[#This Row],[שנת יצור]]</f>
        <v>17</v>
      </c>
      <c r="Y1807" s="39">
        <v>45288</v>
      </c>
      <c r="Z1807" s="39">
        <v>45646</v>
      </c>
      <c r="AA1807" t="s">
        <v>199</v>
      </c>
      <c r="AB1807" t="s">
        <v>195</v>
      </c>
      <c r="AC1807" s="1">
        <f>LEN(טבלה2[[#This Row],[מספר רכב]])</f>
        <v>7</v>
      </c>
      <c r="AD1807" s="1" t="str">
        <f>RIGHT(טבלה2[[#This Row],[מספר רכב]],טבלה2[[#This Row],[ספרות בצדדים]])</f>
        <v>68</v>
      </c>
      <c r="AE1807" s="1" t="str">
        <f>MID(טבלה2[[#This Row],[מספר רכב]],טבלה2[[#This Row],[ספרות בצדדים]]+1,טבלה2[[#This Row],[ספרות באמצע]])</f>
        <v>208</v>
      </c>
      <c r="AF1807" s="1" t="str">
        <f>MID(טבלה2[[#This Row],[מספר רכב]],1,טבלה2[[#This Row],[ספרות בצדדים]])</f>
        <v>10</v>
      </c>
      <c r="AG1807" s="1" t="str">
        <f>CONCATENATE(טבלה2[[#This Row],[חלק שמאלי]],"-",טבלה2[[#This Row],[אמצע]],"-",טבלה2[[#This Row],[חלק ימני]])</f>
        <v>10-208-68</v>
      </c>
      <c r="AH1807">
        <f>IF(טבלה2[[#This Row],[מספר ספרות]]=7,3,2)</f>
        <v>3</v>
      </c>
      <c r="AI1807">
        <f>IF(טבלה2[[#This Row],[מספר ספרות]]=7,2,3)</f>
        <v>2</v>
      </c>
    </row>
    <row r="1808" spans="17:35" x14ac:dyDescent="0.25">
      <c r="Q1808">
        <v>8249157</v>
      </c>
      <c r="R1808">
        <v>590</v>
      </c>
      <c r="S1808" t="s">
        <v>235</v>
      </c>
      <c r="T1808" t="s">
        <v>236</v>
      </c>
      <c r="U1808" t="s">
        <v>539</v>
      </c>
      <c r="W1808">
        <v>2005</v>
      </c>
      <c r="X1808" s="1">
        <f>2025-טבלה2[[#This Row],[שנת יצור]]</f>
        <v>20</v>
      </c>
      <c r="Y1808" s="39">
        <v>45527</v>
      </c>
      <c r="Z1808" s="39">
        <v>45828</v>
      </c>
      <c r="AA1808" t="s">
        <v>118</v>
      </c>
      <c r="AB1808" t="s">
        <v>238</v>
      </c>
      <c r="AC1808" s="1">
        <f>LEN(טבלה2[[#This Row],[מספר רכב]])</f>
        <v>7</v>
      </c>
      <c r="AD1808" s="1" t="str">
        <f>RIGHT(טבלה2[[#This Row],[מספר רכב]],טבלה2[[#This Row],[ספרות בצדדים]])</f>
        <v>57</v>
      </c>
      <c r="AE1808" s="1" t="str">
        <f>MID(טבלה2[[#This Row],[מספר רכב]],טבלה2[[#This Row],[ספרות בצדדים]]+1,טבלה2[[#This Row],[ספרות באמצע]])</f>
        <v>491</v>
      </c>
      <c r="AF1808" s="1" t="str">
        <f>MID(טבלה2[[#This Row],[מספר רכב]],1,טבלה2[[#This Row],[ספרות בצדדים]])</f>
        <v>82</v>
      </c>
      <c r="AG1808" s="1" t="str">
        <f>CONCATENATE(טבלה2[[#This Row],[חלק שמאלי]],"-",טבלה2[[#This Row],[אמצע]],"-",טבלה2[[#This Row],[חלק ימני]])</f>
        <v>82-491-57</v>
      </c>
      <c r="AH1808">
        <f>IF(טבלה2[[#This Row],[מספר ספרות]]=7,3,2)</f>
        <v>3</v>
      </c>
      <c r="AI1808">
        <f>IF(טבלה2[[#This Row],[מספר ספרות]]=7,2,3)</f>
        <v>2</v>
      </c>
    </row>
    <row r="1809" spans="17:35" x14ac:dyDescent="0.25">
      <c r="Q1809">
        <v>2399666</v>
      </c>
      <c r="R1809">
        <v>481</v>
      </c>
      <c r="S1809" t="s">
        <v>165</v>
      </c>
      <c r="T1809" t="s">
        <v>243</v>
      </c>
      <c r="U1809" t="s">
        <v>198</v>
      </c>
      <c r="V1809">
        <v>15</v>
      </c>
      <c r="W1809">
        <v>2008</v>
      </c>
      <c r="X1809" s="1">
        <f>2025-טבלה2[[#This Row],[שנת יצור]]</f>
        <v>17</v>
      </c>
      <c r="Y1809" s="39">
        <v>45357</v>
      </c>
      <c r="Z1809" s="39">
        <v>45721</v>
      </c>
      <c r="AA1809" t="s">
        <v>116</v>
      </c>
      <c r="AB1809" t="s">
        <v>200</v>
      </c>
      <c r="AC1809" s="1">
        <f>LEN(טבלה2[[#This Row],[מספר רכב]])</f>
        <v>7</v>
      </c>
      <c r="AD1809" s="1" t="str">
        <f>RIGHT(טבלה2[[#This Row],[מספר רכב]],טבלה2[[#This Row],[ספרות בצדדים]])</f>
        <v>66</v>
      </c>
      <c r="AE1809" s="1" t="str">
        <f>MID(טבלה2[[#This Row],[מספר רכב]],טבלה2[[#This Row],[ספרות בצדדים]]+1,טבלה2[[#This Row],[ספרות באמצע]])</f>
        <v>996</v>
      </c>
      <c r="AF1809" s="1" t="str">
        <f>MID(טבלה2[[#This Row],[מספר רכב]],1,טבלה2[[#This Row],[ספרות בצדדים]])</f>
        <v>23</v>
      </c>
      <c r="AG1809" s="1" t="str">
        <f>CONCATENATE(טבלה2[[#This Row],[חלק שמאלי]],"-",טבלה2[[#This Row],[אמצע]],"-",טבלה2[[#This Row],[חלק ימני]])</f>
        <v>23-996-66</v>
      </c>
      <c r="AH1809">
        <f>IF(טבלה2[[#This Row],[מספר ספרות]]=7,3,2)</f>
        <v>3</v>
      </c>
      <c r="AI1809">
        <f>IF(טבלה2[[#This Row],[מספר ספרות]]=7,2,3)</f>
        <v>2</v>
      </c>
    </row>
    <row r="1810" spans="17:35" x14ac:dyDescent="0.25">
      <c r="Q1810">
        <v>8475651</v>
      </c>
      <c r="R1810">
        <v>92</v>
      </c>
      <c r="S1810" t="s">
        <v>1000</v>
      </c>
      <c r="T1810" t="s">
        <v>1001</v>
      </c>
      <c r="U1810" t="s">
        <v>1002</v>
      </c>
      <c r="W1810">
        <v>2003</v>
      </c>
      <c r="X1810" s="1">
        <f>2025-טבלה2[[#This Row],[שנת יצור]]</f>
        <v>22</v>
      </c>
      <c r="Y1810" s="39">
        <v>45758</v>
      </c>
      <c r="Z1810" s="39">
        <v>45938</v>
      </c>
      <c r="AA1810" t="s">
        <v>1003</v>
      </c>
      <c r="AB1810" t="s">
        <v>1004</v>
      </c>
      <c r="AC1810" s="1">
        <f>LEN(טבלה2[[#This Row],[מספר רכב]])</f>
        <v>7</v>
      </c>
      <c r="AD1810" s="1" t="str">
        <f>RIGHT(טבלה2[[#This Row],[מספר רכב]],טבלה2[[#This Row],[ספרות בצדדים]])</f>
        <v>51</v>
      </c>
      <c r="AE1810" s="1" t="str">
        <f>MID(טבלה2[[#This Row],[מספר רכב]],טבלה2[[#This Row],[ספרות בצדדים]]+1,טבלה2[[#This Row],[ספרות באמצע]])</f>
        <v>756</v>
      </c>
      <c r="AF1810" s="1" t="str">
        <f>MID(טבלה2[[#This Row],[מספר רכב]],1,טבלה2[[#This Row],[ספרות בצדדים]])</f>
        <v>84</v>
      </c>
      <c r="AG1810" s="1" t="str">
        <f>CONCATENATE(טבלה2[[#This Row],[חלק שמאלי]],"-",טבלה2[[#This Row],[אמצע]],"-",טבלה2[[#This Row],[חלק ימני]])</f>
        <v>84-756-51</v>
      </c>
      <c r="AH1810">
        <f>IF(טבלה2[[#This Row],[מספר ספרות]]=7,3,2)</f>
        <v>3</v>
      </c>
      <c r="AI1810">
        <f>IF(טבלה2[[#This Row],[מספר ספרות]]=7,2,3)</f>
        <v>2</v>
      </c>
    </row>
    <row r="1811" spans="17:35" x14ac:dyDescent="0.25">
      <c r="Q1811">
        <v>5076830</v>
      </c>
      <c r="R1811">
        <v>839</v>
      </c>
      <c r="S1811" t="s">
        <v>244</v>
      </c>
      <c r="T1811" t="s">
        <v>382</v>
      </c>
      <c r="U1811" t="s">
        <v>125</v>
      </c>
      <c r="V1811">
        <v>14</v>
      </c>
      <c r="W1811">
        <v>2014</v>
      </c>
      <c r="X1811" s="1">
        <f>2025-טבלה2[[#This Row],[שנת יצור]]</f>
        <v>11</v>
      </c>
      <c r="Y1811" s="39">
        <v>45757</v>
      </c>
      <c r="Z1811" s="39">
        <v>46117</v>
      </c>
      <c r="AA1811" t="s">
        <v>119</v>
      </c>
      <c r="AB1811" t="s">
        <v>127</v>
      </c>
      <c r="AC1811" s="1">
        <f>LEN(טבלה2[[#This Row],[מספר רכב]])</f>
        <v>7</v>
      </c>
      <c r="AD1811" s="1" t="str">
        <f>RIGHT(טבלה2[[#This Row],[מספר רכב]],טבלה2[[#This Row],[ספרות בצדדים]])</f>
        <v>30</v>
      </c>
      <c r="AE1811" s="1" t="str">
        <f>MID(טבלה2[[#This Row],[מספר רכב]],טבלה2[[#This Row],[ספרות בצדדים]]+1,טבלה2[[#This Row],[ספרות באמצע]])</f>
        <v>768</v>
      </c>
      <c r="AF1811" s="1" t="str">
        <f>MID(טבלה2[[#This Row],[מספר רכב]],1,טבלה2[[#This Row],[ספרות בצדדים]])</f>
        <v>50</v>
      </c>
      <c r="AG1811" s="1" t="str">
        <f>CONCATENATE(טבלה2[[#This Row],[חלק שמאלי]],"-",טבלה2[[#This Row],[אמצע]],"-",טבלה2[[#This Row],[חלק ימני]])</f>
        <v>50-768-30</v>
      </c>
      <c r="AH1811">
        <f>IF(טבלה2[[#This Row],[מספר ספרות]]=7,3,2)</f>
        <v>3</v>
      </c>
      <c r="AI1811">
        <f>IF(טבלה2[[#This Row],[מספר ספרות]]=7,2,3)</f>
        <v>2</v>
      </c>
    </row>
    <row r="1812" spans="17:35" x14ac:dyDescent="0.25">
      <c r="Q1812">
        <v>5453066</v>
      </c>
      <c r="R1812">
        <v>481</v>
      </c>
      <c r="S1812" t="s">
        <v>165</v>
      </c>
      <c r="T1812" t="s">
        <v>243</v>
      </c>
      <c r="U1812" t="s">
        <v>198</v>
      </c>
      <c r="V1812">
        <v>15</v>
      </c>
      <c r="W1812">
        <v>2009</v>
      </c>
      <c r="X1812" s="1">
        <f>2025-טבלה2[[#This Row],[שנת יצור]]</f>
        <v>16</v>
      </c>
      <c r="Y1812" s="39">
        <v>45324</v>
      </c>
      <c r="Z1812" s="39">
        <v>45726</v>
      </c>
      <c r="AA1812" t="s">
        <v>156</v>
      </c>
      <c r="AB1812" t="s">
        <v>200</v>
      </c>
      <c r="AC1812" s="1">
        <f>LEN(טבלה2[[#This Row],[מספר רכב]])</f>
        <v>7</v>
      </c>
      <c r="AD1812" s="1" t="str">
        <f>RIGHT(טבלה2[[#This Row],[מספר רכב]],טבלה2[[#This Row],[ספרות בצדדים]])</f>
        <v>66</v>
      </c>
      <c r="AE1812" s="1" t="str">
        <f>MID(טבלה2[[#This Row],[מספר רכב]],טבלה2[[#This Row],[ספרות בצדדים]]+1,טבלה2[[#This Row],[ספרות באמצע]])</f>
        <v>530</v>
      </c>
      <c r="AF1812" s="1" t="str">
        <f>MID(טבלה2[[#This Row],[מספר רכב]],1,טבלה2[[#This Row],[ספרות בצדדים]])</f>
        <v>54</v>
      </c>
      <c r="AG1812" s="1" t="str">
        <f>CONCATENATE(טבלה2[[#This Row],[חלק שמאלי]],"-",טבלה2[[#This Row],[אמצע]],"-",טבלה2[[#This Row],[חלק ימני]])</f>
        <v>54-530-66</v>
      </c>
      <c r="AH1812">
        <f>IF(טבלה2[[#This Row],[מספר ספרות]]=7,3,2)</f>
        <v>3</v>
      </c>
      <c r="AI1812">
        <f>IF(טבלה2[[#This Row],[מספר ספרות]]=7,2,3)</f>
        <v>2</v>
      </c>
    </row>
    <row r="1813" spans="17:35" x14ac:dyDescent="0.25">
      <c r="Q1813">
        <v>5441433</v>
      </c>
      <c r="R1813">
        <v>885</v>
      </c>
      <c r="S1813" t="s">
        <v>239</v>
      </c>
      <c r="T1813" t="s">
        <v>365</v>
      </c>
      <c r="U1813" t="s">
        <v>136</v>
      </c>
      <c r="V1813">
        <v>14</v>
      </c>
      <c r="W1813">
        <v>2015</v>
      </c>
      <c r="X1813" s="1">
        <f>2025-טבלה2[[#This Row],[שנת יצור]]</f>
        <v>10</v>
      </c>
      <c r="Y1813" s="39">
        <v>45501</v>
      </c>
      <c r="Z1813" s="39">
        <v>45846</v>
      </c>
      <c r="AA1813" t="s">
        <v>116</v>
      </c>
      <c r="AB1813" t="s">
        <v>368</v>
      </c>
      <c r="AC1813" s="1">
        <f>LEN(טבלה2[[#This Row],[מספר רכב]])</f>
        <v>7</v>
      </c>
      <c r="AD1813" s="1" t="str">
        <f>RIGHT(טבלה2[[#This Row],[מספר רכב]],טבלה2[[#This Row],[ספרות בצדדים]])</f>
        <v>33</v>
      </c>
      <c r="AE1813" s="1" t="str">
        <f>MID(טבלה2[[#This Row],[מספר רכב]],טבלה2[[#This Row],[ספרות בצדדים]]+1,טבלה2[[#This Row],[ספרות באמצע]])</f>
        <v>414</v>
      </c>
      <c r="AF1813" s="1" t="str">
        <f>MID(טבלה2[[#This Row],[מספר רכב]],1,טבלה2[[#This Row],[ספרות בצדדים]])</f>
        <v>54</v>
      </c>
      <c r="AG1813" s="1" t="str">
        <f>CONCATENATE(טבלה2[[#This Row],[חלק שמאלי]],"-",טבלה2[[#This Row],[אמצע]],"-",טבלה2[[#This Row],[חלק ימני]])</f>
        <v>54-414-33</v>
      </c>
      <c r="AH1813">
        <f>IF(טבלה2[[#This Row],[מספר ספרות]]=7,3,2)</f>
        <v>3</v>
      </c>
      <c r="AI1813">
        <f>IF(טבלה2[[#This Row],[מספר ספרות]]=7,2,3)</f>
        <v>2</v>
      </c>
    </row>
    <row r="1814" spans="17:35" x14ac:dyDescent="0.25">
      <c r="Q1814">
        <v>2391266</v>
      </c>
      <c r="R1814">
        <v>481</v>
      </c>
      <c r="S1814" t="s">
        <v>165</v>
      </c>
      <c r="T1814" t="s">
        <v>243</v>
      </c>
      <c r="U1814" t="s">
        <v>198</v>
      </c>
      <c r="V1814">
        <v>15</v>
      </c>
      <c r="W1814">
        <v>2008</v>
      </c>
      <c r="X1814" s="1">
        <f>2025-טבלה2[[#This Row],[שנת יצור]]</f>
        <v>17</v>
      </c>
      <c r="Y1814" s="39">
        <v>45308</v>
      </c>
      <c r="Z1814" s="39">
        <v>45721</v>
      </c>
      <c r="AA1814" t="s">
        <v>116</v>
      </c>
      <c r="AB1814" t="s">
        <v>200</v>
      </c>
      <c r="AC1814" s="1">
        <f>LEN(טבלה2[[#This Row],[מספר רכב]])</f>
        <v>7</v>
      </c>
      <c r="AD1814" s="1" t="str">
        <f>RIGHT(טבלה2[[#This Row],[מספר רכב]],טבלה2[[#This Row],[ספרות בצדדים]])</f>
        <v>66</v>
      </c>
      <c r="AE1814" s="1" t="str">
        <f>MID(טבלה2[[#This Row],[מספר רכב]],טבלה2[[#This Row],[ספרות בצדדים]]+1,טבלה2[[#This Row],[ספרות באמצע]])</f>
        <v>912</v>
      </c>
      <c r="AF1814" s="1" t="str">
        <f>MID(טבלה2[[#This Row],[מספר רכב]],1,טבלה2[[#This Row],[ספרות בצדדים]])</f>
        <v>23</v>
      </c>
      <c r="AG1814" s="1" t="str">
        <f>CONCATENATE(טבלה2[[#This Row],[חלק שמאלי]],"-",טבלה2[[#This Row],[אמצע]],"-",טבלה2[[#This Row],[חלק ימני]])</f>
        <v>23-912-66</v>
      </c>
      <c r="AH1814">
        <f>IF(טבלה2[[#This Row],[מספר ספרות]]=7,3,2)</f>
        <v>3</v>
      </c>
      <c r="AI1814">
        <f>IF(טבלה2[[#This Row],[מספר ספרות]]=7,2,3)</f>
        <v>2</v>
      </c>
    </row>
    <row r="1815" spans="17:35" x14ac:dyDescent="0.25">
      <c r="Q1815">
        <v>5264476</v>
      </c>
      <c r="R1815">
        <v>481</v>
      </c>
      <c r="S1815" t="s">
        <v>165</v>
      </c>
      <c r="T1815" t="s">
        <v>994</v>
      </c>
      <c r="U1815" t="s">
        <v>198</v>
      </c>
      <c r="V1815">
        <v>15</v>
      </c>
      <c r="W1815">
        <v>2011</v>
      </c>
      <c r="X1815" s="1">
        <f>2025-טבלה2[[#This Row],[שנת יצור]]</f>
        <v>14</v>
      </c>
      <c r="Y1815" s="39">
        <v>45501</v>
      </c>
      <c r="Z1815" s="39">
        <v>45869</v>
      </c>
      <c r="AA1815" t="s">
        <v>119</v>
      </c>
      <c r="AB1815" t="s">
        <v>790</v>
      </c>
      <c r="AC1815" s="1">
        <f>LEN(טבלה2[[#This Row],[מספר רכב]])</f>
        <v>7</v>
      </c>
      <c r="AD1815" s="1" t="str">
        <f>RIGHT(טבלה2[[#This Row],[מספר רכב]],טבלה2[[#This Row],[ספרות בצדדים]])</f>
        <v>76</v>
      </c>
      <c r="AE1815" s="1" t="str">
        <f>MID(טבלה2[[#This Row],[מספר רכב]],טבלה2[[#This Row],[ספרות בצדדים]]+1,טבלה2[[#This Row],[ספרות באמצע]])</f>
        <v>644</v>
      </c>
      <c r="AF1815" s="1" t="str">
        <f>MID(טבלה2[[#This Row],[מספר רכב]],1,טבלה2[[#This Row],[ספרות בצדדים]])</f>
        <v>52</v>
      </c>
      <c r="AG1815" s="1" t="str">
        <f>CONCATENATE(טבלה2[[#This Row],[חלק שמאלי]],"-",טבלה2[[#This Row],[אמצע]],"-",טבלה2[[#This Row],[חלק ימני]])</f>
        <v>52-644-76</v>
      </c>
      <c r="AH1815">
        <f>IF(טבלה2[[#This Row],[מספר ספרות]]=7,3,2)</f>
        <v>3</v>
      </c>
      <c r="AI1815">
        <f>IF(טבלה2[[#This Row],[מספר ספרות]]=7,2,3)</f>
        <v>2</v>
      </c>
    </row>
    <row r="1816" spans="17:35" x14ac:dyDescent="0.25">
      <c r="Q1816">
        <v>2691113</v>
      </c>
      <c r="R1816">
        <v>683</v>
      </c>
      <c r="S1816" t="s">
        <v>192</v>
      </c>
      <c r="T1816" t="s">
        <v>1005</v>
      </c>
      <c r="U1816" t="s">
        <v>1006</v>
      </c>
      <c r="W1816">
        <v>2006</v>
      </c>
      <c r="X1816" s="1">
        <f>2025-טבלה2[[#This Row],[שנת יצור]]</f>
        <v>19</v>
      </c>
      <c r="Y1816" s="39">
        <v>45341</v>
      </c>
      <c r="Z1816" s="39">
        <v>45692</v>
      </c>
      <c r="AA1816" t="s">
        <v>184</v>
      </c>
      <c r="AB1816" t="s">
        <v>531</v>
      </c>
      <c r="AC1816" s="1">
        <f>LEN(טבלה2[[#This Row],[מספר רכב]])</f>
        <v>7</v>
      </c>
      <c r="AD1816" s="1" t="str">
        <f>RIGHT(טבלה2[[#This Row],[מספר רכב]],טבלה2[[#This Row],[ספרות בצדדים]])</f>
        <v>13</v>
      </c>
      <c r="AE1816" s="1" t="str">
        <f>MID(טבלה2[[#This Row],[מספר רכב]],טבלה2[[#This Row],[ספרות בצדדים]]+1,טבלה2[[#This Row],[ספרות באמצע]])</f>
        <v>911</v>
      </c>
      <c r="AF1816" s="1" t="str">
        <f>MID(טבלה2[[#This Row],[מספר רכב]],1,טבלה2[[#This Row],[ספרות בצדדים]])</f>
        <v>26</v>
      </c>
      <c r="AG1816" s="1" t="str">
        <f>CONCATENATE(טבלה2[[#This Row],[חלק שמאלי]],"-",טבלה2[[#This Row],[אמצע]],"-",טבלה2[[#This Row],[חלק ימני]])</f>
        <v>26-911-13</v>
      </c>
      <c r="AH1816">
        <f>IF(טבלה2[[#This Row],[מספר ספרות]]=7,3,2)</f>
        <v>3</v>
      </c>
      <c r="AI1816">
        <f>IF(טבלה2[[#This Row],[מספר ספרות]]=7,2,3)</f>
        <v>2</v>
      </c>
    </row>
    <row r="1817" spans="17:35" x14ac:dyDescent="0.25">
      <c r="Q1817">
        <v>5043579</v>
      </c>
      <c r="R1817">
        <v>885</v>
      </c>
      <c r="S1817" t="s">
        <v>239</v>
      </c>
      <c r="T1817" t="s">
        <v>1007</v>
      </c>
      <c r="U1817" t="s">
        <v>136</v>
      </c>
      <c r="V1817">
        <v>15</v>
      </c>
      <c r="W1817">
        <v>2012</v>
      </c>
      <c r="X1817" s="1">
        <f>2025-טבלה2[[#This Row],[שנת יצור]]</f>
        <v>13</v>
      </c>
      <c r="Y1817" s="39">
        <v>45424</v>
      </c>
      <c r="Z1817" s="39">
        <v>45754</v>
      </c>
      <c r="AA1817" t="s">
        <v>119</v>
      </c>
      <c r="AB1817" t="s">
        <v>1008</v>
      </c>
      <c r="AC1817" s="1">
        <f>LEN(טבלה2[[#This Row],[מספר רכב]])</f>
        <v>7</v>
      </c>
      <c r="AD1817" s="1" t="str">
        <f>RIGHT(טבלה2[[#This Row],[מספר רכב]],טבלה2[[#This Row],[ספרות בצדדים]])</f>
        <v>79</v>
      </c>
      <c r="AE1817" s="1" t="str">
        <f>MID(טבלה2[[#This Row],[מספר רכב]],טבלה2[[#This Row],[ספרות בצדדים]]+1,טבלה2[[#This Row],[ספרות באמצע]])</f>
        <v>435</v>
      </c>
      <c r="AF1817" s="1" t="str">
        <f>MID(טבלה2[[#This Row],[מספר רכב]],1,טבלה2[[#This Row],[ספרות בצדדים]])</f>
        <v>50</v>
      </c>
      <c r="AG1817" s="1" t="str">
        <f>CONCATENATE(טבלה2[[#This Row],[חלק שמאלי]],"-",טבלה2[[#This Row],[אמצע]],"-",טבלה2[[#This Row],[חלק ימני]])</f>
        <v>50-435-79</v>
      </c>
      <c r="AH1817">
        <f>IF(טבלה2[[#This Row],[מספר ספרות]]=7,3,2)</f>
        <v>3</v>
      </c>
      <c r="AI1817">
        <f>IF(טבלה2[[#This Row],[מספר ספרות]]=7,2,3)</f>
        <v>2</v>
      </c>
    </row>
    <row r="1818" spans="17:35" x14ac:dyDescent="0.25">
      <c r="Q1818">
        <v>4988951</v>
      </c>
      <c r="R1818">
        <v>734</v>
      </c>
      <c r="S1818" t="s">
        <v>139</v>
      </c>
      <c r="T1818" t="s">
        <v>140</v>
      </c>
      <c r="U1818" t="s">
        <v>136</v>
      </c>
      <c r="W1818">
        <v>2004</v>
      </c>
      <c r="X1818" s="1">
        <f>2025-טבלה2[[#This Row],[שנת יצור]]</f>
        <v>21</v>
      </c>
      <c r="Y1818" s="39">
        <v>45797</v>
      </c>
      <c r="Z1818" s="39">
        <v>45980</v>
      </c>
      <c r="AA1818" t="s">
        <v>119</v>
      </c>
      <c r="AB1818" t="s">
        <v>141</v>
      </c>
      <c r="AC1818" s="1">
        <f>LEN(טבלה2[[#This Row],[מספר רכב]])</f>
        <v>7</v>
      </c>
      <c r="AD1818" s="1" t="str">
        <f>RIGHT(טבלה2[[#This Row],[מספר רכב]],טבלה2[[#This Row],[ספרות בצדדים]])</f>
        <v>51</v>
      </c>
      <c r="AE1818" s="1" t="str">
        <f>MID(טבלה2[[#This Row],[מספר רכב]],טבלה2[[#This Row],[ספרות בצדדים]]+1,טבלה2[[#This Row],[ספרות באמצע]])</f>
        <v>889</v>
      </c>
      <c r="AF1818" s="1" t="str">
        <f>MID(טבלה2[[#This Row],[מספר רכב]],1,טבלה2[[#This Row],[ספרות בצדדים]])</f>
        <v>49</v>
      </c>
      <c r="AG1818" s="1" t="str">
        <f>CONCATENATE(טבלה2[[#This Row],[חלק שמאלי]],"-",טבלה2[[#This Row],[אמצע]],"-",טבלה2[[#This Row],[חלק ימני]])</f>
        <v>49-889-51</v>
      </c>
      <c r="AH1818">
        <f>IF(טבלה2[[#This Row],[מספר ספרות]]=7,3,2)</f>
        <v>3</v>
      </c>
      <c r="AI1818">
        <f>IF(טבלה2[[#This Row],[מספר ספרות]]=7,2,3)</f>
        <v>2</v>
      </c>
    </row>
    <row r="1819" spans="17:35" x14ac:dyDescent="0.25">
      <c r="Q1819">
        <v>3432056</v>
      </c>
      <c r="R1819">
        <v>839</v>
      </c>
      <c r="S1819" t="s">
        <v>244</v>
      </c>
      <c r="T1819" t="s">
        <v>280</v>
      </c>
      <c r="U1819" t="s">
        <v>158</v>
      </c>
      <c r="W1819">
        <v>2004</v>
      </c>
      <c r="X1819" s="1">
        <f>2025-טבלה2[[#This Row],[שנת יצור]]</f>
        <v>21</v>
      </c>
      <c r="Y1819" s="39">
        <v>45396</v>
      </c>
      <c r="Z1819" s="39">
        <v>45627</v>
      </c>
      <c r="AA1819" t="s">
        <v>727</v>
      </c>
      <c r="AB1819" t="s">
        <v>127</v>
      </c>
      <c r="AC1819" s="1">
        <f>LEN(טבלה2[[#This Row],[מספר רכב]])</f>
        <v>7</v>
      </c>
      <c r="AD1819" s="1" t="str">
        <f>RIGHT(טבלה2[[#This Row],[מספר רכב]],טבלה2[[#This Row],[ספרות בצדדים]])</f>
        <v>56</v>
      </c>
      <c r="AE1819" s="1" t="str">
        <f>MID(טבלה2[[#This Row],[מספר רכב]],טבלה2[[#This Row],[ספרות בצדדים]]+1,טבלה2[[#This Row],[ספרות באמצע]])</f>
        <v>320</v>
      </c>
      <c r="AF1819" s="1" t="str">
        <f>MID(טבלה2[[#This Row],[מספר רכב]],1,טבלה2[[#This Row],[ספרות בצדדים]])</f>
        <v>34</v>
      </c>
      <c r="AG1819" s="1" t="str">
        <f>CONCATENATE(טבלה2[[#This Row],[חלק שמאלי]],"-",טבלה2[[#This Row],[אמצע]],"-",טבלה2[[#This Row],[חלק ימני]])</f>
        <v>34-320-56</v>
      </c>
      <c r="AH1819">
        <f>IF(טבלה2[[#This Row],[מספר ספרות]]=7,3,2)</f>
        <v>3</v>
      </c>
      <c r="AI1819">
        <f>IF(טבלה2[[#This Row],[מספר ספרות]]=7,2,3)</f>
        <v>2</v>
      </c>
    </row>
    <row r="1820" spans="17:35" x14ac:dyDescent="0.25">
      <c r="Q1820">
        <v>3174079</v>
      </c>
      <c r="R1820">
        <v>637</v>
      </c>
      <c r="S1820" t="s">
        <v>1009</v>
      </c>
      <c r="T1820" t="s">
        <v>1010</v>
      </c>
      <c r="U1820" t="s">
        <v>1011</v>
      </c>
      <c r="V1820">
        <v>15</v>
      </c>
      <c r="W1820">
        <v>2012</v>
      </c>
      <c r="X1820" s="1">
        <f>2025-טבלה2[[#This Row],[שנת יצור]]</f>
        <v>13</v>
      </c>
      <c r="Y1820" s="39">
        <v>45757</v>
      </c>
      <c r="Z1820" s="39">
        <v>46114</v>
      </c>
      <c r="AA1820" t="s">
        <v>1012</v>
      </c>
      <c r="AB1820" t="s">
        <v>1013</v>
      </c>
      <c r="AC1820" s="1">
        <f>LEN(טבלה2[[#This Row],[מספר רכב]])</f>
        <v>7</v>
      </c>
      <c r="AD1820" s="1" t="str">
        <f>RIGHT(טבלה2[[#This Row],[מספר רכב]],טבלה2[[#This Row],[ספרות בצדדים]])</f>
        <v>79</v>
      </c>
      <c r="AE1820" s="1" t="str">
        <f>MID(טבלה2[[#This Row],[מספר רכב]],טבלה2[[#This Row],[ספרות בצדדים]]+1,טבלה2[[#This Row],[ספרות באמצע]])</f>
        <v>740</v>
      </c>
      <c r="AF1820" s="1" t="str">
        <f>MID(טבלה2[[#This Row],[מספר רכב]],1,טבלה2[[#This Row],[ספרות בצדדים]])</f>
        <v>31</v>
      </c>
      <c r="AG1820" s="1" t="str">
        <f>CONCATENATE(טבלה2[[#This Row],[חלק שמאלי]],"-",טבלה2[[#This Row],[אמצע]],"-",טבלה2[[#This Row],[חלק ימני]])</f>
        <v>31-740-79</v>
      </c>
      <c r="AH1820">
        <f>IF(טבלה2[[#This Row],[מספר ספרות]]=7,3,2)</f>
        <v>3</v>
      </c>
      <c r="AI1820">
        <f>IF(טבלה2[[#This Row],[מספר ספרות]]=7,2,3)</f>
        <v>2</v>
      </c>
    </row>
    <row r="1821" spans="17:35" x14ac:dyDescent="0.25">
      <c r="Q1821">
        <v>54012802</v>
      </c>
      <c r="R1821">
        <v>481</v>
      </c>
      <c r="S1821" t="s">
        <v>165</v>
      </c>
      <c r="T1821" t="s">
        <v>787</v>
      </c>
      <c r="U1821" t="s">
        <v>360</v>
      </c>
      <c r="V1821">
        <v>14</v>
      </c>
      <c r="W1821">
        <v>2021</v>
      </c>
      <c r="X1821" s="1">
        <f>2025-טבלה2[[#This Row],[שנת יצור]]</f>
        <v>4</v>
      </c>
      <c r="Y1821" s="39">
        <v>45757</v>
      </c>
      <c r="Z1821" s="39">
        <v>46132</v>
      </c>
      <c r="AA1821" t="s">
        <v>119</v>
      </c>
      <c r="AB1821" t="s">
        <v>788</v>
      </c>
      <c r="AC1821" s="1">
        <f>LEN(טבלה2[[#This Row],[מספר רכב]])</f>
        <v>8</v>
      </c>
      <c r="AD1821" s="1" t="str">
        <f>RIGHT(טבלה2[[#This Row],[מספר רכב]],טבלה2[[#This Row],[ספרות בצדדים]])</f>
        <v>802</v>
      </c>
      <c r="AE1821" s="1" t="str">
        <f>MID(טבלה2[[#This Row],[מספר רכב]],טבלה2[[#This Row],[ספרות בצדדים]]+1,טבלה2[[#This Row],[ספרות באמצע]])</f>
        <v>12</v>
      </c>
      <c r="AF1821" s="1" t="str">
        <f>MID(טבלה2[[#This Row],[מספר רכב]],1,טבלה2[[#This Row],[ספרות בצדדים]])</f>
        <v>540</v>
      </c>
      <c r="AG1821" s="1" t="str">
        <f>CONCATENATE(טבלה2[[#This Row],[חלק שמאלי]],"-",טבלה2[[#This Row],[אמצע]],"-",טבלה2[[#This Row],[חלק ימני]])</f>
        <v>540-12-802</v>
      </c>
      <c r="AH1821">
        <f>IF(טבלה2[[#This Row],[מספר ספרות]]=7,3,2)</f>
        <v>2</v>
      </c>
      <c r="AI1821">
        <f>IF(טבלה2[[#This Row],[מספר ספרות]]=7,2,3)</f>
        <v>3</v>
      </c>
    </row>
    <row r="1822" spans="17:35" x14ac:dyDescent="0.25">
      <c r="Q1822">
        <v>3085938</v>
      </c>
      <c r="R1822">
        <v>778</v>
      </c>
      <c r="S1822" t="s">
        <v>353</v>
      </c>
      <c r="T1822" t="s">
        <v>640</v>
      </c>
      <c r="U1822" t="s">
        <v>401</v>
      </c>
      <c r="V1822">
        <v>12</v>
      </c>
      <c r="W1822">
        <v>2016</v>
      </c>
      <c r="X1822" s="1">
        <f>2025-טבלה2[[#This Row],[שנת יצור]]</f>
        <v>9</v>
      </c>
      <c r="Y1822" s="39">
        <v>45757</v>
      </c>
      <c r="Z1822" s="39">
        <v>46125</v>
      </c>
      <c r="AA1822" t="s">
        <v>122</v>
      </c>
      <c r="AB1822" t="s">
        <v>407</v>
      </c>
      <c r="AC1822" s="1">
        <f>LEN(טבלה2[[#This Row],[מספר רכב]])</f>
        <v>7</v>
      </c>
      <c r="AD1822" s="1" t="str">
        <f>RIGHT(טבלה2[[#This Row],[מספר רכב]],טבלה2[[#This Row],[ספרות בצדדים]])</f>
        <v>38</v>
      </c>
      <c r="AE1822" s="1" t="str">
        <f>MID(טבלה2[[#This Row],[מספר רכב]],טבלה2[[#This Row],[ספרות בצדדים]]+1,טבלה2[[#This Row],[ספרות באמצע]])</f>
        <v>859</v>
      </c>
      <c r="AF1822" s="1" t="str">
        <f>MID(טבלה2[[#This Row],[מספר רכב]],1,טבלה2[[#This Row],[ספרות בצדדים]])</f>
        <v>30</v>
      </c>
      <c r="AG1822" s="1" t="str">
        <f>CONCATENATE(טבלה2[[#This Row],[חלק שמאלי]],"-",טבלה2[[#This Row],[אמצע]],"-",טבלה2[[#This Row],[חלק ימני]])</f>
        <v>30-859-38</v>
      </c>
      <c r="AH1822">
        <f>IF(טבלה2[[#This Row],[מספר ספרות]]=7,3,2)</f>
        <v>3</v>
      </c>
      <c r="AI1822">
        <f>IF(טבלה2[[#This Row],[מספר ספרות]]=7,2,3)</f>
        <v>2</v>
      </c>
    </row>
    <row r="1823" spans="17:35" x14ac:dyDescent="0.25">
      <c r="Q1823">
        <v>75764701</v>
      </c>
      <c r="R1823">
        <v>413</v>
      </c>
      <c r="S1823" t="s">
        <v>123</v>
      </c>
      <c r="T1823" t="s">
        <v>848</v>
      </c>
      <c r="U1823" t="s">
        <v>849</v>
      </c>
      <c r="V1823">
        <v>7</v>
      </c>
      <c r="W1823">
        <v>2019</v>
      </c>
      <c r="X1823" s="1">
        <f>2025-טבלה2[[#This Row],[שנת יצור]]</f>
        <v>6</v>
      </c>
      <c r="Y1823" s="39">
        <v>45757</v>
      </c>
      <c r="Z1823" s="39">
        <v>46122</v>
      </c>
      <c r="AA1823" t="s">
        <v>119</v>
      </c>
      <c r="AB1823" t="s">
        <v>414</v>
      </c>
      <c r="AC1823" s="1">
        <f>LEN(טבלה2[[#This Row],[מספר רכב]])</f>
        <v>8</v>
      </c>
      <c r="AD1823" s="1" t="str">
        <f>RIGHT(טבלה2[[#This Row],[מספר רכב]],טבלה2[[#This Row],[ספרות בצדדים]])</f>
        <v>701</v>
      </c>
      <c r="AE1823" s="1" t="str">
        <f>MID(טבלה2[[#This Row],[מספר רכב]],טבלה2[[#This Row],[ספרות בצדדים]]+1,טבלה2[[#This Row],[ספרות באמצע]])</f>
        <v>64</v>
      </c>
      <c r="AF1823" s="1" t="str">
        <f>MID(טבלה2[[#This Row],[מספר רכב]],1,טבלה2[[#This Row],[ספרות בצדדים]])</f>
        <v>757</v>
      </c>
      <c r="AG1823" s="1" t="str">
        <f>CONCATENATE(טבלה2[[#This Row],[חלק שמאלי]],"-",טבלה2[[#This Row],[אמצע]],"-",טבלה2[[#This Row],[חלק ימני]])</f>
        <v>757-64-701</v>
      </c>
      <c r="AH1823">
        <f>IF(טבלה2[[#This Row],[מספר ספרות]]=7,3,2)</f>
        <v>2</v>
      </c>
      <c r="AI1823">
        <f>IF(טבלה2[[#This Row],[מספר ספרות]]=7,2,3)</f>
        <v>3</v>
      </c>
    </row>
    <row r="1824" spans="17:35" x14ac:dyDescent="0.25">
      <c r="Q1824">
        <v>55486501</v>
      </c>
      <c r="R1824">
        <v>481</v>
      </c>
      <c r="S1824" t="s">
        <v>165</v>
      </c>
      <c r="T1824" t="s">
        <v>724</v>
      </c>
      <c r="U1824" t="s">
        <v>278</v>
      </c>
      <c r="V1824">
        <v>6</v>
      </c>
      <c r="W1824">
        <v>2019</v>
      </c>
      <c r="X1824" s="1">
        <f>2025-טבלה2[[#This Row],[שנת יצור]]</f>
        <v>6</v>
      </c>
      <c r="Y1824" s="39">
        <v>45757</v>
      </c>
      <c r="Z1824" s="39">
        <v>46118</v>
      </c>
      <c r="AA1824" t="s">
        <v>119</v>
      </c>
      <c r="AB1824" t="s">
        <v>650</v>
      </c>
      <c r="AC1824" s="1">
        <f>LEN(טבלה2[[#This Row],[מספר רכב]])</f>
        <v>8</v>
      </c>
      <c r="AD1824" s="1" t="str">
        <f>RIGHT(טבלה2[[#This Row],[מספר רכב]],טבלה2[[#This Row],[ספרות בצדדים]])</f>
        <v>501</v>
      </c>
      <c r="AE1824" s="1" t="str">
        <f>MID(טבלה2[[#This Row],[מספר רכב]],טבלה2[[#This Row],[ספרות בצדדים]]+1,טבלה2[[#This Row],[ספרות באמצע]])</f>
        <v>86</v>
      </c>
      <c r="AF1824" s="1" t="str">
        <f>MID(טבלה2[[#This Row],[מספר רכב]],1,טבלה2[[#This Row],[ספרות בצדדים]])</f>
        <v>554</v>
      </c>
      <c r="AG1824" s="1" t="str">
        <f>CONCATENATE(טבלה2[[#This Row],[חלק שמאלי]],"-",טבלה2[[#This Row],[אמצע]],"-",טבלה2[[#This Row],[חלק ימני]])</f>
        <v>554-86-501</v>
      </c>
      <c r="AH1824">
        <f>IF(טבלה2[[#This Row],[מספר ספרות]]=7,3,2)</f>
        <v>2</v>
      </c>
      <c r="AI1824">
        <f>IF(טבלה2[[#This Row],[מספר ספרות]]=7,2,3)</f>
        <v>3</v>
      </c>
    </row>
    <row r="1825" spans="17:35" x14ac:dyDescent="0.25">
      <c r="Q1825">
        <v>8836965</v>
      </c>
      <c r="R1825">
        <v>588</v>
      </c>
      <c r="S1825" t="s">
        <v>111</v>
      </c>
      <c r="T1825" t="s">
        <v>112</v>
      </c>
      <c r="U1825" t="s">
        <v>113</v>
      </c>
      <c r="V1825">
        <v>15</v>
      </c>
      <c r="W1825">
        <v>2009</v>
      </c>
      <c r="X1825" s="1">
        <f>2025-טבלה2[[#This Row],[שנת יצור]]</f>
        <v>16</v>
      </c>
      <c r="Y1825" s="39">
        <v>45371</v>
      </c>
      <c r="Z1825" s="39">
        <v>45738</v>
      </c>
      <c r="AA1825" t="s">
        <v>202</v>
      </c>
      <c r="AB1825" t="s">
        <v>117</v>
      </c>
      <c r="AC1825" s="1">
        <f>LEN(טבלה2[[#This Row],[מספר רכב]])</f>
        <v>7</v>
      </c>
      <c r="AD1825" s="1" t="str">
        <f>RIGHT(טבלה2[[#This Row],[מספר רכב]],טבלה2[[#This Row],[ספרות בצדדים]])</f>
        <v>65</v>
      </c>
      <c r="AE1825" s="1" t="str">
        <f>MID(טבלה2[[#This Row],[מספר רכב]],טבלה2[[#This Row],[ספרות בצדדים]]+1,טבלה2[[#This Row],[ספרות באמצע]])</f>
        <v>369</v>
      </c>
      <c r="AF1825" s="1" t="str">
        <f>MID(טבלה2[[#This Row],[מספר רכב]],1,טבלה2[[#This Row],[ספרות בצדדים]])</f>
        <v>88</v>
      </c>
      <c r="AG1825" s="1" t="str">
        <f>CONCATENATE(טבלה2[[#This Row],[חלק שמאלי]],"-",טבלה2[[#This Row],[אמצע]],"-",טבלה2[[#This Row],[חלק ימני]])</f>
        <v>88-369-65</v>
      </c>
      <c r="AH1825">
        <f>IF(טבלה2[[#This Row],[מספר ספרות]]=7,3,2)</f>
        <v>3</v>
      </c>
      <c r="AI1825">
        <f>IF(טבלה2[[#This Row],[מספר ספרות]]=7,2,3)</f>
        <v>2</v>
      </c>
    </row>
    <row r="1826" spans="17:35" x14ac:dyDescent="0.25">
      <c r="Q1826">
        <v>48121601</v>
      </c>
      <c r="R1826">
        <v>751</v>
      </c>
      <c r="S1826" t="s">
        <v>231</v>
      </c>
      <c r="T1826" t="s">
        <v>1014</v>
      </c>
      <c r="U1826" t="s">
        <v>587</v>
      </c>
      <c r="V1826">
        <v>10</v>
      </c>
      <c r="W1826">
        <v>2019</v>
      </c>
      <c r="X1826" s="1">
        <f>2025-טבלה2[[#This Row],[שנת יצור]]</f>
        <v>6</v>
      </c>
      <c r="Y1826" s="39">
        <v>45757</v>
      </c>
      <c r="Z1826" s="39">
        <v>46132</v>
      </c>
      <c r="AA1826" t="s">
        <v>184</v>
      </c>
      <c r="AB1826" t="s">
        <v>503</v>
      </c>
      <c r="AC1826" s="1">
        <f>LEN(טבלה2[[#This Row],[מספר רכב]])</f>
        <v>8</v>
      </c>
      <c r="AD1826" s="1" t="str">
        <f>RIGHT(טבלה2[[#This Row],[מספר רכב]],טבלה2[[#This Row],[ספרות בצדדים]])</f>
        <v>601</v>
      </c>
      <c r="AE1826" s="1" t="str">
        <f>MID(טבלה2[[#This Row],[מספר רכב]],טבלה2[[#This Row],[ספרות בצדדים]]+1,טבלה2[[#This Row],[ספרות באמצע]])</f>
        <v>21</v>
      </c>
      <c r="AF1826" s="1" t="str">
        <f>MID(טבלה2[[#This Row],[מספר רכב]],1,טבלה2[[#This Row],[ספרות בצדדים]])</f>
        <v>481</v>
      </c>
      <c r="AG1826" s="1" t="str">
        <f>CONCATENATE(טבלה2[[#This Row],[חלק שמאלי]],"-",טבלה2[[#This Row],[אמצע]],"-",טבלה2[[#This Row],[חלק ימני]])</f>
        <v>481-21-601</v>
      </c>
      <c r="AH1826">
        <f>IF(טבלה2[[#This Row],[מספר ספרות]]=7,3,2)</f>
        <v>2</v>
      </c>
      <c r="AI1826">
        <f>IF(טבלה2[[#This Row],[מספר ספרות]]=7,2,3)</f>
        <v>3</v>
      </c>
    </row>
    <row r="1827" spans="17:35" x14ac:dyDescent="0.25">
      <c r="Q1827">
        <v>33791702</v>
      </c>
      <c r="R1827">
        <v>683</v>
      </c>
      <c r="S1827" t="s">
        <v>192</v>
      </c>
      <c r="T1827" t="s">
        <v>925</v>
      </c>
      <c r="U1827" t="s">
        <v>194</v>
      </c>
      <c r="V1827">
        <v>9</v>
      </c>
      <c r="W1827">
        <v>2021</v>
      </c>
      <c r="X1827" s="1">
        <f>2025-טבלה2[[#This Row],[שנת יצור]]</f>
        <v>4</v>
      </c>
      <c r="Y1827" s="39">
        <v>45757</v>
      </c>
      <c r="Z1827" s="39">
        <v>46119</v>
      </c>
      <c r="AA1827" t="s">
        <v>119</v>
      </c>
      <c r="AB1827" t="s">
        <v>352</v>
      </c>
      <c r="AC1827" s="1">
        <f>LEN(טבלה2[[#This Row],[מספר רכב]])</f>
        <v>8</v>
      </c>
      <c r="AD1827" s="1" t="str">
        <f>RIGHT(טבלה2[[#This Row],[מספר רכב]],טבלה2[[#This Row],[ספרות בצדדים]])</f>
        <v>702</v>
      </c>
      <c r="AE1827" s="1" t="str">
        <f>MID(טבלה2[[#This Row],[מספר רכב]],טבלה2[[#This Row],[ספרות בצדדים]]+1,טבלה2[[#This Row],[ספרות באמצע]])</f>
        <v>91</v>
      </c>
      <c r="AF1827" s="1" t="str">
        <f>MID(טבלה2[[#This Row],[מספר רכב]],1,טבלה2[[#This Row],[ספרות בצדדים]])</f>
        <v>337</v>
      </c>
      <c r="AG1827" s="1" t="str">
        <f>CONCATENATE(טבלה2[[#This Row],[חלק שמאלי]],"-",טבלה2[[#This Row],[אמצע]],"-",טבלה2[[#This Row],[חלק ימני]])</f>
        <v>337-91-702</v>
      </c>
      <c r="AH1827">
        <f>IF(טבלה2[[#This Row],[מספר ספרות]]=7,3,2)</f>
        <v>2</v>
      </c>
      <c r="AI1827">
        <f>IF(טבלה2[[#This Row],[מספר ספרות]]=7,2,3)</f>
        <v>3</v>
      </c>
    </row>
    <row r="1828" spans="17:35" x14ac:dyDescent="0.25">
      <c r="Q1828">
        <v>1476667</v>
      </c>
      <c r="R1828">
        <v>737</v>
      </c>
      <c r="S1828" t="s">
        <v>309</v>
      </c>
      <c r="T1828" t="s">
        <v>1015</v>
      </c>
      <c r="U1828" t="s">
        <v>174</v>
      </c>
      <c r="V1828">
        <v>15</v>
      </c>
      <c r="W1828">
        <v>2010</v>
      </c>
      <c r="X1828" s="1">
        <f>2025-טבלה2[[#This Row],[שנת יצור]]</f>
        <v>15</v>
      </c>
      <c r="Y1828" s="39">
        <v>45502</v>
      </c>
      <c r="Z1828" s="39">
        <v>45806</v>
      </c>
      <c r="AA1828" t="s">
        <v>119</v>
      </c>
      <c r="AB1828" t="s">
        <v>1016</v>
      </c>
      <c r="AC1828" s="1">
        <f>LEN(טבלה2[[#This Row],[מספר רכב]])</f>
        <v>7</v>
      </c>
      <c r="AD1828" s="1" t="str">
        <f>RIGHT(טבלה2[[#This Row],[מספר רכב]],טבלה2[[#This Row],[ספרות בצדדים]])</f>
        <v>67</v>
      </c>
      <c r="AE1828" s="1" t="str">
        <f>MID(טבלה2[[#This Row],[מספר רכב]],טבלה2[[#This Row],[ספרות בצדדים]]+1,טבלה2[[#This Row],[ספרות באמצע]])</f>
        <v>766</v>
      </c>
      <c r="AF1828" s="1" t="str">
        <f>MID(טבלה2[[#This Row],[מספר רכב]],1,טבלה2[[#This Row],[ספרות בצדדים]])</f>
        <v>14</v>
      </c>
      <c r="AG1828" s="1" t="str">
        <f>CONCATENATE(טבלה2[[#This Row],[חלק שמאלי]],"-",טבלה2[[#This Row],[אמצע]],"-",טבלה2[[#This Row],[חלק ימני]])</f>
        <v>14-766-67</v>
      </c>
      <c r="AH1828">
        <f>IF(טבלה2[[#This Row],[מספר ספרות]]=7,3,2)</f>
        <v>3</v>
      </c>
      <c r="AI1828">
        <f>IF(טבלה2[[#This Row],[מספר ספרות]]=7,2,3)</f>
        <v>2</v>
      </c>
    </row>
    <row r="1829" spans="17:35" x14ac:dyDescent="0.25">
      <c r="Q1829">
        <v>6383337</v>
      </c>
      <c r="R1829">
        <v>481</v>
      </c>
      <c r="S1829" t="s">
        <v>165</v>
      </c>
      <c r="T1829" t="s">
        <v>999</v>
      </c>
      <c r="U1829" t="s">
        <v>198</v>
      </c>
      <c r="V1829">
        <v>15</v>
      </c>
      <c r="W1829">
        <v>2016</v>
      </c>
      <c r="X1829" s="1">
        <f>2025-טבלה2[[#This Row],[שנת יצור]]</f>
        <v>9</v>
      </c>
      <c r="Y1829" s="39">
        <v>45758</v>
      </c>
      <c r="Z1829" s="39">
        <v>46128</v>
      </c>
      <c r="AA1829" t="s">
        <v>184</v>
      </c>
      <c r="AB1829" t="s">
        <v>501</v>
      </c>
      <c r="AC1829" s="1">
        <f>LEN(טבלה2[[#This Row],[מספר רכב]])</f>
        <v>7</v>
      </c>
      <c r="AD1829" s="1" t="str">
        <f>RIGHT(טבלה2[[#This Row],[מספר רכב]],טבלה2[[#This Row],[ספרות בצדדים]])</f>
        <v>37</v>
      </c>
      <c r="AE1829" s="1" t="str">
        <f>MID(טבלה2[[#This Row],[מספר רכב]],טבלה2[[#This Row],[ספרות בצדדים]]+1,טבלה2[[#This Row],[ספרות באמצע]])</f>
        <v>833</v>
      </c>
      <c r="AF1829" s="1" t="str">
        <f>MID(טבלה2[[#This Row],[מספר רכב]],1,טבלה2[[#This Row],[ספרות בצדדים]])</f>
        <v>63</v>
      </c>
      <c r="AG1829" s="1" t="str">
        <f>CONCATENATE(טבלה2[[#This Row],[חלק שמאלי]],"-",טבלה2[[#This Row],[אמצע]],"-",טבלה2[[#This Row],[חלק ימני]])</f>
        <v>63-833-37</v>
      </c>
      <c r="AH1829">
        <f>IF(טבלה2[[#This Row],[מספר ספרות]]=7,3,2)</f>
        <v>3</v>
      </c>
      <c r="AI1829">
        <f>IF(טבלה2[[#This Row],[מספר ספרות]]=7,2,3)</f>
        <v>2</v>
      </c>
    </row>
    <row r="1830" spans="17:35" x14ac:dyDescent="0.25">
      <c r="Q1830">
        <v>25529401</v>
      </c>
      <c r="R1830">
        <v>751</v>
      </c>
      <c r="S1830" t="s">
        <v>231</v>
      </c>
      <c r="T1830" t="s">
        <v>586</v>
      </c>
      <c r="U1830" t="s">
        <v>587</v>
      </c>
      <c r="V1830">
        <v>14</v>
      </c>
      <c r="W1830">
        <v>2018</v>
      </c>
      <c r="X1830" s="1">
        <f>2025-טבלה2[[#This Row],[שנת יצור]]</f>
        <v>7</v>
      </c>
      <c r="Y1830" s="39">
        <v>45757</v>
      </c>
      <c r="Z1830" s="39">
        <v>46158</v>
      </c>
      <c r="AA1830" t="s">
        <v>120</v>
      </c>
      <c r="AB1830" t="s">
        <v>503</v>
      </c>
      <c r="AC1830" s="1">
        <f>LEN(טבלה2[[#This Row],[מספר רכב]])</f>
        <v>8</v>
      </c>
      <c r="AD1830" s="1" t="str">
        <f>RIGHT(טבלה2[[#This Row],[מספר רכב]],טבלה2[[#This Row],[ספרות בצדדים]])</f>
        <v>401</v>
      </c>
      <c r="AE1830" s="1" t="str">
        <f>MID(טבלה2[[#This Row],[מספר רכב]],טבלה2[[#This Row],[ספרות בצדדים]]+1,טבלה2[[#This Row],[ספרות באמצע]])</f>
        <v>29</v>
      </c>
      <c r="AF1830" s="1" t="str">
        <f>MID(טבלה2[[#This Row],[מספר רכב]],1,טבלה2[[#This Row],[ספרות בצדדים]])</f>
        <v>255</v>
      </c>
      <c r="AG1830" s="1" t="str">
        <f>CONCATENATE(טבלה2[[#This Row],[חלק שמאלי]],"-",טבלה2[[#This Row],[אמצע]],"-",טבלה2[[#This Row],[חלק ימני]])</f>
        <v>255-29-401</v>
      </c>
      <c r="AH1830">
        <f>IF(טבלה2[[#This Row],[מספר ספרות]]=7,3,2)</f>
        <v>2</v>
      </c>
      <c r="AI1830">
        <f>IF(טבלה2[[#This Row],[מספר ספרות]]=7,2,3)</f>
        <v>3</v>
      </c>
    </row>
    <row r="1831" spans="17:35" x14ac:dyDescent="0.25">
      <c r="Q1831">
        <v>1777078</v>
      </c>
      <c r="R1831">
        <v>299</v>
      </c>
      <c r="S1831" t="s">
        <v>374</v>
      </c>
      <c r="T1831" t="s">
        <v>375</v>
      </c>
      <c r="U1831" t="s">
        <v>810</v>
      </c>
      <c r="V1831">
        <v>15</v>
      </c>
      <c r="W1831">
        <v>2011</v>
      </c>
      <c r="X1831" s="1">
        <f>2025-טבלה2[[#This Row],[שנת יצור]]</f>
        <v>14</v>
      </c>
      <c r="Y1831" s="39">
        <v>45487</v>
      </c>
      <c r="Z1831" s="39">
        <v>45808</v>
      </c>
      <c r="AA1831" t="s">
        <v>133</v>
      </c>
      <c r="AB1831" t="s">
        <v>195</v>
      </c>
      <c r="AC1831" s="1">
        <f>LEN(טבלה2[[#This Row],[מספר רכב]])</f>
        <v>7</v>
      </c>
      <c r="AD1831" s="1" t="str">
        <f>RIGHT(טבלה2[[#This Row],[מספר רכב]],טבלה2[[#This Row],[ספרות בצדדים]])</f>
        <v>78</v>
      </c>
      <c r="AE1831" s="1" t="str">
        <f>MID(טבלה2[[#This Row],[מספר רכב]],טבלה2[[#This Row],[ספרות בצדדים]]+1,טבלה2[[#This Row],[ספרות באמצע]])</f>
        <v>770</v>
      </c>
      <c r="AF1831" s="1" t="str">
        <f>MID(טבלה2[[#This Row],[מספר רכב]],1,טבלה2[[#This Row],[ספרות בצדדים]])</f>
        <v>17</v>
      </c>
      <c r="AG1831" s="1" t="str">
        <f>CONCATENATE(טבלה2[[#This Row],[חלק שמאלי]],"-",טבלה2[[#This Row],[אמצע]],"-",טבלה2[[#This Row],[חלק ימני]])</f>
        <v>17-770-78</v>
      </c>
      <c r="AH1831">
        <f>IF(טבלה2[[#This Row],[מספר ספרות]]=7,3,2)</f>
        <v>3</v>
      </c>
      <c r="AI1831">
        <f>IF(טבלה2[[#This Row],[מספר ספרות]]=7,2,3)</f>
        <v>2</v>
      </c>
    </row>
    <row r="1832" spans="17:35" x14ac:dyDescent="0.25">
      <c r="Q1832">
        <v>56569502</v>
      </c>
      <c r="R1832">
        <v>676</v>
      </c>
      <c r="S1832" t="s">
        <v>518</v>
      </c>
      <c r="T1832" t="s">
        <v>1017</v>
      </c>
      <c r="U1832" t="s">
        <v>1018</v>
      </c>
      <c r="V1832">
        <v>14</v>
      </c>
      <c r="W1832">
        <v>2021</v>
      </c>
      <c r="X1832" s="1">
        <f>2025-טבלה2[[#This Row],[שנת יצור]]</f>
        <v>4</v>
      </c>
      <c r="Y1832" s="39">
        <v>45757</v>
      </c>
      <c r="Z1832" s="39">
        <v>46136</v>
      </c>
      <c r="AA1832" t="s">
        <v>119</v>
      </c>
      <c r="AB1832" t="s">
        <v>1019</v>
      </c>
      <c r="AC1832" s="1">
        <f>LEN(טבלה2[[#This Row],[מספר רכב]])</f>
        <v>8</v>
      </c>
      <c r="AD1832" s="1" t="str">
        <f>RIGHT(טבלה2[[#This Row],[מספר רכב]],טבלה2[[#This Row],[ספרות בצדדים]])</f>
        <v>502</v>
      </c>
      <c r="AE1832" s="1" t="str">
        <f>MID(טבלה2[[#This Row],[מספר רכב]],טבלה2[[#This Row],[ספרות בצדדים]]+1,טבלה2[[#This Row],[ספרות באמצע]])</f>
        <v>69</v>
      </c>
      <c r="AF1832" s="1" t="str">
        <f>MID(טבלה2[[#This Row],[מספר רכב]],1,טבלה2[[#This Row],[ספרות בצדדים]])</f>
        <v>565</v>
      </c>
      <c r="AG1832" s="1" t="str">
        <f>CONCATENATE(טבלה2[[#This Row],[חלק שמאלי]],"-",טבלה2[[#This Row],[אמצע]],"-",טבלה2[[#This Row],[חלק ימני]])</f>
        <v>565-69-502</v>
      </c>
      <c r="AH1832">
        <f>IF(טבלה2[[#This Row],[מספר ספרות]]=7,3,2)</f>
        <v>2</v>
      </c>
      <c r="AI1832">
        <f>IF(טבלה2[[#This Row],[מספר ספרות]]=7,2,3)</f>
        <v>3</v>
      </c>
    </row>
    <row r="1833" spans="17:35" x14ac:dyDescent="0.25">
      <c r="Q1833">
        <v>69184801</v>
      </c>
      <c r="R1833">
        <v>885</v>
      </c>
      <c r="S1833" t="s">
        <v>239</v>
      </c>
      <c r="T1833" t="s">
        <v>524</v>
      </c>
      <c r="U1833" t="s">
        <v>136</v>
      </c>
      <c r="V1833">
        <v>4</v>
      </c>
      <c r="W1833">
        <v>2019</v>
      </c>
      <c r="X1833" s="1">
        <f>2025-טבלה2[[#This Row],[שנת יצור]]</f>
        <v>6</v>
      </c>
      <c r="Y1833" s="39">
        <v>45757</v>
      </c>
      <c r="Z1833" s="39">
        <v>46143</v>
      </c>
      <c r="AA1833" t="s">
        <v>118</v>
      </c>
      <c r="AB1833" t="s">
        <v>525</v>
      </c>
      <c r="AC1833" s="1">
        <f>LEN(טבלה2[[#This Row],[מספר רכב]])</f>
        <v>8</v>
      </c>
      <c r="AD1833" s="1" t="str">
        <f>RIGHT(טבלה2[[#This Row],[מספר רכב]],טבלה2[[#This Row],[ספרות בצדדים]])</f>
        <v>801</v>
      </c>
      <c r="AE1833" s="1" t="str">
        <f>MID(טבלה2[[#This Row],[מספר רכב]],טבלה2[[#This Row],[ספרות בצדדים]]+1,טבלה2[[#This Row],[ספרות באמצע]])</f>
        <v>84</v>
      </c>
      <c r="AF1833" s="1" t="str">
        <f>MID(טבלה2[[#This Row],[מספר רכב]],1,טבלה2[[#This Row],[ספרות בצדדים]])</f>
        <v>691</v>
      </c>
      <c r="AG1833" s="1" t="str">
        <f>CONCATENATE(טבלה2[[#This Row],[חלק שמאלי]],"-",טבלה2[[#This Row],[אמצע]],"-",טבלה2[[#This Row],[חלק ימני]])</f>
        <v>691-84-801</v>
      </c>
      <c r="AH1833">
        <f>IF(טבלה2[[#This Row],[מספר ספרות]]=7,3,2)</f>
        <v>2</v>
      </c>
      <c r="AI1833">
        <f>IF(טבלה2[[#This Row],[מספר ספרות]]=7,2,3)</f>
        <v>3</v>
      </c>
    </row>
    <row r="1834" spans="17:35" x14ac:dyDescent="0.25">
      <c r="Q1834">
        <v>5152781</v>
      </c>
      <c r="R1834">
        <v>253</v>
      </c>
      <c r="S1834" t="s">
        <v>196</v>
      </c>
      <c r="T1834" t="s">
        <v>359</v>
      </c>
      <c r="U1834" t="s">
        <v>462</v>
      </c>
      <c r="V1834">
        <v>15</v>
      </c>
      <c r="W1834">
        <v>2017</v>
      </c>
      <c r="X1834" s="1">
        <f>2025-טבלה2[[#This Row],[שנת יצור]]</f>
        <v>8</v>
      </c>
      <c r="Y1834" s="39">
        <v>45513</v>
      </c>
      <c r="Z1834" s="39">
        <v>45862</v>
      </c>
      <c r="AA1834" t="s">
        <v>119</v>
      </c>
      <c r="AB1834" t="s">
        <v>348</v>
      </c>
      <c r="AC1834" s="1">
        <f>LEN(טבלה2[[#This Row],[מספר רכב]])</f>
        <v>7</v>
      </c>
      <c r="AD1834" s="1" t="str">
        <f>RIGHT(טבלה2[[#This Row],[מספר רכב]],טבלה2[[#This Row],[ספרות בצדדים]])</f>
        <v>81</v>
      </c>
      <c r="AE1834" s="1" t="str">
        <f>MID(טבלה2[[#This Row],[מספר רכב]],טבלה2[[#This Row],[ספרות בצדדים]]+1,טבלה2[[#This Row],[ספרות באמצע]])</f>
        <v>527</v>
      </c>
      <c r="AF1834" s="1" t="str">
        <f>MID(טבלה2[[#This Row],[מספר רכב]],1,טבלה2[[#This Row],[ספרות בצדדים]])</f>
        <v>51</v>
      </c>
      <c r="AG1834" s="1" t="str">
        <f>CONCATENATE(טבלה2[[#This Row],[חלק שמאלי]],"-",טבלה2[[#This Row],[אמצע]],"-",טבלה2[[#This Row],[חלק ימני]])</f>
        <v>51-527-81</v>
      </c>
      <c r="AH1834">
        <f>IF(טבלה2[[#This Row],[מספר ספרות]]=7,3,2)</f>
        <v>3</v>
      </c>
      <c r="AI1834">
        <f>IF(טבלה2[[#This Row],[מספר ספרות]]=7,2,3)</f>
        <v>2</v>
      </c>
    </row>
    <row r="1835" spans="17:35" x14ac:dyDescent="0.25">
      <c r="Q1835">
        <v>48491003</v>
      </c>
      <c r="R1835">
        <v>481</v>
      </c>
      <c r="S1835" t="s">
        <v>165</v>
      </c>
      <c r="T1835" t="s">
        <v>924</v>
      </c>
      <c r="U1835" t="s">
        <v>360</v>
      </c>
      <c r="V1835">
        <v>4</v>
      </c>
      <c r="W1835">
        <v>2023</v>
      </c>
      <c r="X1835" s="1">
        <f>2025-טבלה2[[#This Row],[שנת יצור]]</f>
        <v>2</v>
      </c>
      <c r="Y1835" s="39">
        <v>45123</v>
      </c>
      <c r="Z1835" s="39">
        <v>45853</v>
      </c>
      <c r="AA1835" t="s">
        <v>119</v>
      </c>
      <c r="AB1835" t="s">
        <v>905</v>
      </c>
      <c r="AC1835" s="1">
        <f>LEN(טבלה2[[#This Row],[מספר רכב]])</f>
        <v>8</v>
      </c>
      <c r="AD1835" s="1" t="str">
        <f>RIGHT(טבלה2[[#This Row],[מספר רכב]],טבלה2[[#This Row],[ספרות בצדדים]])</f>
        <v>003</v>
      </c>
      <c r="AE1835" s="1" t="str">
        <f>MID(טבלה2[[#This Row],[מספר רכב]],טבלה2[[#This Row],[ספרות בצדדים]]+1,טבלה2[[#This Row],[ספרות באמצע]])</f>
        <v>91</v>
      </c>
      <c r="AF1835" s="1" t="str">
        <f>MID(טבלה2[[#This Row],[מספר רכב]],1,טבלה2[[#This Row],[ספרות בצדדים]])</f>
        <v>484</v>
      </c>
      <c r="AG1835" s="1" t="str">
        <f>CONCATENATE(טבלה2[[#This Row],[חלק שמאלי]],"-",טבלה2[[#This Row],[אמצע]],"-",טבלה2[[#This Row],[חלק ימני]])</f>
        <v>484-91-003</v>
      </c>
      <c r="AH1835">
        <f>IF(טבלה2[[#This Row],[מספר ספרות]]=7,3,2)</f>
        <v>2</v>
      </c>
      <c r="AI1835">
        <f>IF(טבלה2[[#This Row],[מספר ספרות]]=7,2,3)</f>
        <v>3</v>
      </c>
    </row>
    <row r="1836" spans="17:35" x14ac:dyDescent="0.25">
      <c r="Q1836">
        <v>7160585</v>
      </c>
      <c r="R1836">
        <v>416</v>
      </c>
      <c r="S1836" t="s">
        <v>408</v>
      </c>
      <c r="T1836" t="s">
        <v>526</v>
      </c>
      <c r="U1836" t="s">
        <v>410</v>
      </c>
      <c r="V1836">
        <v>15</v>
      </c>
      <c r="W1836">
        <v>2017</v>
      </c>
      <c r="X1836" s="1">
        <f>2025-טבלה2[[#This Row],[שנת יצור]]</f>
        <v>8</v>
      </c>
      <c r="Y1836" s="39">
        <v>45513</v>
      </c>
      <c r="Z1836" s="39">
        <v>45864</v>
      </c>
      <c r="AA1836" t="s">
        <v>156</v>
      </c>
      <c r="AB1836" t="s">
        <v>304</v>
      </c>
      <c r="AC1836" s="1">
        <f>LEN(טבלה2[[#This Row],[מספר רכב]])</f>
        <v>7</v>
      </c>
      <c r="AD1836" s="1" t="str">
        <f>RIGHT(טבלה2[[#This Row],[מספר רכב]],טבלה2[[#This Row],[ספרות בצדדים]])</f>
        <v>85</v>
      </c>
      <c r="AE1836" s="1" t="str">
        <f>MID(טבלה2[[#This Row],[מספר רכב]],טבלה2[[#This Row],[ספרות בצדדים]]+1,טבלה2[[#This Row],[ספרות באמצע]])</f>
        <v>605</v>
      </c>
      <c r="AF1836" s="1" t="str">
        <f>MID(טבלה2[[#This Row],[מספר רכב]],1,טבלה2[[#This Row],[ספרות בצדדים]])</f>
        <v>71</v>
      </c>
      <c r="AG1836" s="1" t="str">
        <f>CONCATENATE(טבלה2[[#This Row],[חלק שמאלי]],"-",טבלה2[[#This Row],[אמצע]],"-",טבלה2[[#This Row],[חלק ימני]])</f>
        <v>71-605-85</v>
      </c>
      <c r="AH1836">
        <f>IF(טבלה2[[#This Row],[מספר ספרות]]=7,3,2)</f>
        <v>3</v>
      </c>
      <c r="AI1836">
        <f>IF(טבלה2[[#This Row],[מספר ספרות]]=7,2,3)</f>
        <v>2</v>
      </c>
    </row>
    <row r="1837" spans="17:35" x14ac:dyDescent="0.25">
      <c r="Q1837">
        <v>7641901</v>
      </c>
      <c r="R1837">
        <v>839</v>
      </c>
      <c r="S1837" t="s">
        <v>244</v>
      </c>
      <c r="T1837" t="s">
        <v>280</v>
      </c>
      <c r="U1837" t="s">
        <v>158</v>
      </c>
      <c r="W1837">
        <v>2005</v>
      </c>
      <c r="X1837" s="1">
        <f>2025-טבלה2[[#This Row],[שנת יצור]]</f>
        <v>20</v>
      </c>
      <c r="Y1837" s="39">
        <v>45636</v>
      </c>
      <c r="Z1837" s="39">
        <v>45912</v>
      </c>
      <c r="AA1837" t="s">
        <v>119</v>
      </c>
      <c r="AB1837" t="s">
        <v>127</v>
      </c>
      <c r="AC1837" s="1">
        <f>LEN(טבלה2[[#This Row],[מספר רכב]])</f>
        <v>7</v>
      </c>
      <c r="AD1837" s="1" t="str">
        <f>RIGHT(טבלה2[[#This Row],[מספר רכב]],טבלה2[[#This Row],[ספרות בצדדים]])</f>
        <v>01</v>
      </c>
      <c r="AE1837" s="1" t="str">
        <f>MID(טבלה2[[#This Row],[מספר רכב]],טבלה2[[#This Row],[ספרות בצדדים]]+1,טבלה2[[#This Row],[ספרות באמצע]])</f>
        <v>419</v>
      </c>
      <c r="AF1837" s="1" t="str">
        <f>MID(טבלה2[[#This Row],[מספר רכב]],1,טבלה2[[#This Row],[ספרות בצדדים]])</f>
        <v>76</v>
      </c>
      <c r="AG1837" s="1" t="str">
        <f>CONCATENATE(טבלה2[[#This Row],[חלק שמאלי]],"-",טבלה2[[#This Row],[אמצע]],"-",טבלה2[[#This Row],[חלק ימני]])</f>
        <v>76-419-01</v>
      </c>
      <c r="AH1837">
        <f>IF(טבלה2[[#This Row],[מספר ספרות]]=7,3,2)</f>
        <v>3</v>
      </c>
      <c r="AI1837">
        <f>IF(טבלה2[[#This Row],[מספר ספרות]]=7,2,3)</f>
        <v>2</v>
      </c>
    </row>
    <row r="1838" spans="17:35" x14ac:dyDescent="0.25">
      <c r="Q1838">
        <v>3233164</v>
      </c>
      <c r="R1838">
        <v>724</v>
      </c>
      <c r="S1838" t="s">
        <v>203</v>
      </c>
      <c r="T1838" t="s">
        <v>219</v>
      </c>
      <c r="U1838" t="s">
        <v>220</v>
      </c>
      <c r="V1838">
        <v>15</v>
      </c>
      <c r="W1838">
        <v>2008</v>
      </c>
      <c r="X1838" s="1">
        <f>2025-טבלה2[[#This Row],[שנת יצור]]</f>
        <v>17</v>
      </c>
      <c r="Y1838" s="39">
        <v>45635</v>
      </c>
      <c r="Z1838" s="39">
        <v>46015</v>
      </c>
      <c r="AA1838" t="s">
        <v>119</v>
      </c>
      <c r="AB1838" t="s">
        <v>222</v>
      </c>
      <c r="AC1838" s="1">
        <f>LEN(טבלה2[[#This Row],[מספר רכב]])</f>
        <v>7</v>
      </c>
      <c r="AD1838" s="1" t="str">
        <f>RIGHT(טבלה2[[#This Row],[מספר רכב]],טבלה2[[#This Row],[ספרות בצדדים]])</f>
        <v>64</v>
      </c>
      <c r="AE1838" s="1" t="str">
        <f>MID(טבלה2[[#This Row],[מספר רכב]],טבלה2[[#This Row],[ספרות בצדדים]]+1,טבלה2[[#This Row],[ספרות באמצע]])</f>
        <v>331</v>
      </c>
      <c r="AF1838" s="1" t="str">
        <f>MID(טבלה2[[#This Row],[מספר רכב]],1,טבלה2[[#This Row],[ספרות בצדדים]])</f>
        <v>32</v>
      </c>
      <c r="AG1838" s="1" t="str">
        <f>CONCATENATE(טבלה2[[#This Row],[חלק שמאלי]],"-",טבלה2[[#This Row],[אמצע]],"-",טבלה2[[#This Row],[חלק ימני]])</f>
        <v>32-331-64</v>
      </c>
      <c r="AH1838">
        <f>IF(טבלה2[[#This Row],[מספר ספרות]]=7,3,2)</f>
        <v>3</v>
      </c>
      <c r="AI1838">
        <f>IF(טבלה2[[#This Row],[מספר ספרות]]=7,2,3)</f>
        <v>2</v>
      </c>
    </row>
    <row r="1839" spans="17:35" x14ac:dyDescent="0.25">
      <c r="Q1839">
        <v>6614970</v>
      </c>
      <c r="R1839">
        <v>155</v>
      </c>
      <c r="S1839" t="s">
        <v>149</v>
      </c>
      <c r="T1839" t="s">
        <v>345</v>
      </c>
      <c r="U1839" t="s">
        <v>121</v>
      </c>
      <c r="V1839">
        <v>15</v>
      </c>
      <c r="W1839">
        <v>2010</v>
      </c>
      <c r="X1839" s="1">
        <f>2025-טבלה2[[#This Row],[שנת יצור]]</f>
        <v>15</v>
      </c>
      <c r="Y1839" s="39">
        <v>45158</v>
      </c>
      <c r="Z1839" s="39">
        <v>45499</v>
      </c>
      <c r="AA1839" t="s">
        <v>362</v>
      </c>
      <c r="AB1839" t="s">
        <v>152</v>
      </c>
      <c r="AC1839" s="1">
        <f>LEN(טבלה2[[#This Row],[מספר רכב]])</f>
        <v>7</v>
      </c>
      <c r="AD1839" s="1" t="str">
        <f>RIGHT(טבלה2[[#This Row],[מספר רכב]],טבלה2[[#This Row],[ספרות בצדדים]])</f>
        <v>70</v>
      </c>
      <c r="AE1839" s="1" t="str">
        <f>MID(טבלה2[[#This Row],[מספר רכב]],טבלה2[[#This Row],[ספרות בצדדים]]+1,טבלה2[[#This Row],[ספרות באמצע]])</f>
        <v>149</v>
      </c>
      <c r="AF1839" s="1" t="str">
        <f>MID(טבלה2[[#This Row],[מספר רכב]],1,טבלה2[[#This Row],[ספרות בצדדים]])</f>
        <v>66</v>
      </c>
      <c r="AG1839" s="1" t="str">
        <f>CONCATENATE(טבלה2[[#This Row],[חלק שמאלי]],"-",טבלה2[[#This Row],[אמצע]],"-",טבלה2[[#This Row],[חלק ימני]])</f>
        <v>66-149-70</v>
      </c>
      <c r="AH1839">
        <f>IF(טבלה2[[#This Row],[מספר ספרות]]=7,3,2)</f>
        <v>3</v>
      </c>
      <c r="AI1839">
        <f>IF(טבלה2[[#This Row],[מספר ספרות]]=7,2,3)</f>
        <v>2</v>
      </c>
    </row>
    <row r="1840" spans="17:35" x14ac:dyDescent="0.25">
      <c r="Q1840">
        <v>2334431</v>
      </c>
      <c r="R1840">
        <v>845</v>
      </c>
      <c r="S1840" t="s">
        <v>226</v>
      </c>
      <c r="T1840" t="s">
        <v>461</v>
      </c>
      <c r="U1840" t="s">
        <v>360</v>
      </c>
      <c r="V1840">
        <v>15</v>
      </c>
      <c r="W1840">
        <v>2014</v>
      </c>
      <c r="X1840" s="1">
        <f>2025-טבלה2[[#This Row],[שנת יצור]]</f>
        <v>11</v>
      </c>
      <c r="Y1840" s="39">
        <v>45758</v>
      </c>
      <c r="Z1840" s="39">
        <v>46138</v>
      </c>
      <c r="AA1840" t="s">
        <v>119</v>
      </c>
      <c r="AB1840" t="s">
        <v>434</v>
      </c>
      <c r="AC1840" s="1">
        <f>LEN(טבלה2[[#This Row],[מספר רכב]])</f>
        <v>7</v>
      </c>
      <c r="AD1840" s="1" t="str">
        <f>RIGHT(טבלה2[[#This Row],[מספר רכב]],טבלה2[[#This Row],[ספרות בצדדים]])</f>
        <v>31</v>
      </c>
      <c r="AE1840" s="1" t="str">
        <f>MID(טבלה2[[#This Row],[מספר רכב]],טבלה2[[#This Row],[ספרות בצדדים]]+1,טבלה2[[#This Row],[ספרות באמצע]])</f>
        <v>344</v>
      </c>
      <c r="AF1840" s="1" t="str">
        <f>MID(טבלה2[[#This Row],[מספר רכב]],1,טבלה2[[#This Row],[ספרות בצדדים]])</f>
        <v>23</v>
      </c>
      <c r="AG1840" s="1" t="str">
        <f>CONCATENATE(טבלה2[[#This Row],[חלק שמאלי]],"-",טבלה2[[#This Row],[אמצע]],"-",טבלה2[[#This Row],[חלק ימני]])</f>
        <v>23-344-31</v>
      </c>
      <c r="AH1840">
        <f>IF(טבלה2[[#This Row],[מספר ספרות]]=7,3,2)</f>
        <v>3</v>
      </c>
      <c r="AI1840">
        <f>IF(טבלה2[[#This Row],[מספר ספרות]]=7,2,3)</f>
        <v>2</v>
      </c>
    </row>
    <row r="1841" spans="17:35" x14ac:dyDescent="0.25">
      <c r="Q1841">
        <v>1775839</v>
      </c>
      <c r="R1841">
        <v>650</v>
      </c>
      <c r="S1841" t="s">
        <v>436</v>
      </c>
      <c r="T1841" t="s">
        <v>1020</v>
      </c>
      <c r="U1841" t="s">
        <v>401</v>
      </c>
      <c r="V1841">
        <v>15</v>
      </c>
      <c r="W1841">
        <v>2016</v>
      </c>
      <c r="X1841" s="1">
        <f>2025-טבלה2[[#This Row],[שנת יצור]]</f>
        <v>9</v>
      </c>
      <c r="Y1841" s="39">
        <v>45758</v>
      </c>
      <c r="Z1841" s="39">
        <v>46136</v>
      </c>
      <c r="AA1841" t="s">
        <v>390</v>
      </c>
      <c r="AB1841" t="s">
        <v>547</v>
      </c>
      <c r="AC1841" s="1">
        <f>LEN(טבלה2[[#This Row],[מספר רכב]])</f>
        <v>7</v>
      </c>
      <c r="AD1841" s="1" t="str">
        <f>RIGHT(טבלה2[[#This Row],[מספר רכב]],טבלה2[[#This Row],[ספרות בצדדים]])</f>
        <v>39</v>
      </c>
      <c r="AE1841" s="1" t="str">
        <f>MID(טבלה2[[#This Row],[מספר רכב]],טבלה2[[#This Row],[ספרות בצדדים]]+1,טבלה2[[#This Row],[ספרות באמצע]])</f>
        <v>758</v>
      </c>
      <c r="AF1841" s="1" t="str">
        <f>MID(טבלה2[[#This Row],[מספר רכב]],1,טבלה2[[#This Row],[ספרות בצדדים]])</f>
        <v>17</v>
      </c>
      <c r="AG1841" s="1" t="str">
        <f>CONCATENATE(טבלה2[[#This Row],[חלק שמאלי]],"-",טבלה2[[#This Row],[אמצע]],"-",טבלה2[[#This Row],[חלק ימני]])</f>
        <v>17-758-39</v>
      </c>
      <c r="AH1841">
        <f>IF(טבלה2[[#This Row],[מספר ספרות]]=7,3,2)</f>
        <v>3</v>
      </c>
      <c r="AI1841">
        <f>IF(טבלה2[[#This Row],[מספר ספרות]]=7,2,3)</f>
        <v>2</v>
      </c>
    </row>
    <row r="1842" spans="17:35" x14ac:dyDescent="0.25">
      <c r="Q1842">
        <v>80717901</v>
      </c>
      <c r="R1842">
        <v>839</v>
      </c>
      <c r="S1842" t="s">
        <v>244</v>
      </c>
      <c r="T1842" t="s">
        <v>349</v>
      </c>
      <c r="U1842" t="s">
        <v>158</v>
      </c>
      <c r="V1842">
        <v>3</v>
      </c>
      <c r="W1842">
        <v>2019</v>
      </c>
      <c r="X1842" s="1">
        <f>2025-טבלה2[[#This Row],[שנת יצור]]</f>
        <v>6</v>
      </c>
      <c r="Y1842" s="39">
        <v>45510</v>
      </c>
      <c r="Z1842" s="39">
        <v>45853</v>
      </c>
      <c r="AA1842" t="s">
        <v>119</v>
      </c>
      <c r="AB1842" t="s">
        <v>350</v>
      </c>
      <c r="AC1842" s="1">
        <f>LEN(טבלה2[[#This Row],[מספר רכב]])</f>
        <v>8</v>
      </c>
      <c r="AD1842" s="1" t="str">
        <f>RIGHT(טבלה2[[#This Row],[מספר רכב]],טבלה2[[#This Row],[ספרות בצדדים]])</f>
        <v>901</v>
      </c>
      <c r="AE1842" s="1" t="str">
        <f>MID(טבלה2[[#This Row],[מספר רכב]],טבלה2[[#This Row],[ספרות בצדדים]]+1,טבלה2[[#This Row],[ספרות באמצע]])</f>
        <v>17</v>
      </c>
      <c r="AF1842" s="1" t="str">
        <f>MID(טבלה2[[#This Row],[מספר רכב]],1,טבלה2[[#This Row],[ספרות בצדדים]])</f>
        <v>807</v>
      </c>
      <c r="AG1842" s="1" t="str">
        <f>CONCATENATE(טבלה2[[#This Row],[חלק שמאלי]],"-",טבלה2[[#This Row],[אמצע]],"-",טבלה2[[#This Row],[חלק ימני]])</f>
        <v>807-17-901</v>
      </c>
      <c r="AH1842">
        <f>IF(טבלה2[[#This Row],[מספר ספרות]]=7,3,2)</f>
        <v>2</v>
      </c>
      <c r="AI1842">
        <f>IF(טבלה2[[#This Row],[מספר ספרות]]=7,2,3)</f>
        <v>3</v>
      </c>
    </row>
    <row r="1843" spans="17:35" x14ac:dyDescent="0.25">
      <c r="Q1843">
        <v>4314312</v>
      </c>
      <c r="R1843">
        <v>778</v>
      </c>
      <c r="S1843" t="s">
        <v>353</v>
      </c>
      <c r="T1843" t="s">
        <v>1021</v>
      </c>
      <c r="U1843" t="s">
        <v>1022</v>
      </c>
      <c r="V1843">
        <v>15</v>
      </c>
      <c r="W1843">
        <v>2013</v>
      </c>
      <c r="X1843" s="1">
        <f>2025-טבלה2[[#This Row],[שנת יצור]]</f>
        <v>12</v>
      </c>
      <c r="Y1843" s="39">
        <v>45758</v>
      </c>
      <c r="Z1843" s="39">
        <v>46121</v>
      </c>
      <c r="AA1843" t="s">
        <v>1023</v>
      </c>
      <c r="AB1843" t="s">
        <v>907</v>
      </c>
      <c r="AC1843" s="1">
        <f>LEN(טבלה2[[#This Row],[מספר רכב]])</f>
        <v>7</v>
      </c>
      <c r="AD1843" s="1" t="str">
        <f>RIGHT(טבלה2[[#This Row],[מספר רכב]],טבלה2[[#This Row],[ספרות בצדדים]])</f>
        <v>12</v>
      </c>
      <c r="AE1843" s="1" t="str">
        <f>MID(טבלה2[[#This Row],[מספר רכב]],טבלה2[[#This Row],[ספרות בצדדים]]+1,טבלה2[[#This Row],[ספרות באמצע]])</f>
        <v>143</v>
      </c>
      <c r="AF1843" s="1" t="str">
        <f>MID(טבלה2[[#This Row],[מספר רכב]],1,טבלה2[[#This Row],[ספרות בצדדים]])</f>
        <v>43</v>
      </c>
      <c r="AG1843" s="1" t="str">
        <f>CONCATENATE(טבלה2[[#This Row],[חלק שמאלי]],"-",טבלה2[[#This Row],[אמצע]],"-",טבלה2[[#This Row],[חלק ימני]])</f>
        <v>43-143-12</v>
      </c>
      <c r="AH1843">
        <f>IF(טבלה2[[#This Row],[מספר ספרות]]=7,3,2)</f>
        <v>3</v>
      </c>
      <c r="AI1843">
        <f>IF(טבלה2[[#This Row],[מספר ספרות]]=7,2,3)</f>
        <v>2</v>
      </c>
    </row>
    <row r="1844" spans="17:35" x14ac:dyDescent="0.25">
      <c r="Q1844">
        <v>4238464</v>
      </c>
      <c r="R1844">
        <v>413</v>
      </c>
      <c r="S1844" t="s">
        <v>123</v>
      </c>
      <c r="T1844" t="s">
        <v>159</v>
      </c>
      <c r="U1844" t="s">
        <v>158</v>
      </c>
      <c r="V1844">
        <v>15</v>
      </c>
      <c r="W1844">
        <v>2008</v>
      </c>
      <c r="X1844" s="1">
        <f>2025-טבלה2[[#This Row],[שנת יצור]]</f>
        <v>17</v>
      </c>
      <c r="Y1844" s="39">
        <v>45553</v>
      </c>
      <c r="Z1844" s="39">
        <v>45916</v>
      </c>
      <c r="AA1844" t="s">
        <v>126</v>
      </c>
      <c r="AB1844" t="s">
        <v>127</v>
      </c>
      <c r="AC1844" s="1">
        <f>LEN(טבלה2[[#This Row],[מספר רכב]])</f>
        <v>7</v>
      </c>
      <c r="AD1844" s="1" t="str">
        <f>RIGHT(טבלה2[[#This Row],[מספר רכב]],טבלה2[[#This Row],[ספרות בצדדים]])</f>
        <v>64</v>
      </c>
      <c r="AE1844" s="1" t="str">
        <f>MID(טבלה2[[#This Row],[מספר רכב]],טבלה2[[#This Row],[ספרות בצדדים]]+1,טבלה2[[#This Row],[ספרות באמצע]])</f>
        <v>384</v>
      </c>
      <c r="AF1844" s="1" t="str">
        <f>MID(טבלה2[[#This Row],[מספר רכב]],1,טבלה2[[#This Row],[ספרות בצדדים]])</f>
        <v>42</v>
      </c>
      <c r="AG1844" s="1" t="str">
        <f>CONCATENATE(טבלה2[[#This Row],[חלק שמאלי]],"-",טבלה2[[#This Row],[אמצע]],"-",טבלה2[[#This Row],[חלק ימני]])</f>
        <v>42-384-64</v>
      </c>
      <c r="AH1844">
        <f>IF(טבלה2[[#This Row],[מספר ספרות]]=7,3,2)</f>
        <v>3</v>
      </c>
      <c r="AI1844">
        <f>IF(טבלה2[[#This Row],[מספר ספרות]]=7,2,3)</f>
        <v>2</v>
      </c>
    </row>
    <row r="1845" spans="17:35" x14ac:dyDescent="0.25">
      <c r="Q1845">
        <v>25351801</v>
      </c>
      <c r="R1845">
        <v>840</v>
      </c>
      <c r="S1845" t="s">
        <v>625</v>
      </c>
      <c r="T1845" t="s">
        <v>1024</v>
      </c>
      <c r="U1845" t="s">
        <v>177</v>
      </c>
      <c r="V1845">
        <v>15</v>
      </c>
      <c r="W1845">
        <v>2018</v>
      </c>
      <c r="X1845" s="1">
        <f>2025-טבלה2[[#This Row],[שנת יצור]]</f>
        <v>7</v>
      </c>
      <c r="Y1845" s="39">
        <v>45757</v>
      </c>
      <c r="Z1845" s="39">
        <v>46107</v>
      </c>
      <c r="AA1845" t="s">
        <v>233</v>
      </c>
      <c r="AB1845" t="s">
        <v>1025</v>
      </c>
      <c r="AC1845" s="1">
        <f>LEN(טבלה2[[#This Row],[מספר רכב]])</f>
        <v>8</v>
      </c>
      <c r="AD1845" s="1" t="str">
        <f>RIGHT(טבלה2[[#This Row],[מספר רכב]],טבלה2[[#This Row],[ספרות בצדדים]])</f>
        <v>801</v>
      </c>
      <c r="AE1845" s="1" t="str">
        <f>MID(טבלה2[[#This Row],[מספר רכב]],טבלה2[[#This Row],[ספרות בצדדים]]+1,טבלה2[[#This Row],[ספרות באמצע]])</f>
        <v>51</v>
      </c>
      <c r="AF1845" s="1" t="str">
        <f>MID(טבלה2[[#This Row],[מספר רכב]],1,טבלה2[[#This Row],[ספרות בצדדים]])</f>
        <v>253</v>
      </c>
      <c r="AG1845" s="1" t="str">
        <f>CONCATENATE(טבלה2[[#This Row],[חלק שמאלי]],"-",טבלה2[[#This Row],[אמצע]],"-",טבלה2[[#This Row],[חלק ימני]])</f>
        <v>253-51-801</v>
      </c>
      <c r="AH1845">
        <f>IF(טבלה2[[#This Row],[מספר ספרות]]=7,3,2)</f>
        <v>2</v>
      </c>
      <c r="AI1845">
        <f>IF(טבלה2[[#This Row],[מספר ספרות]]=7,2,3)</f>
        <v>3</v>
      </c>
    </row>
    <row r="1846" spans="17:35" x14ac:dyDescent="0.25">
      <c r="Q1846">
        <v>76062101</v>
      </c>
      <c r="R1846">
        <v>413</v>
      </c>
      <c r="S1846" t="s">
        <v>123</v>
      </c>
      <c r="T1846" t="s">
        <v>848</v>
      </c>
      <c r="U1846" t="s">
        <v>754</v>
      </c>
      <c r="V1846">
        <v>7</v>
      </c>
      <c r="W1846">
        <v>2019</v>
      </c>
      <c r="X1846" s="1">
        <f>2025-טבלה2[[#This Row],[שנת יצור]]</f>
        <v>6</v>
      </c>
      <c r="Y1846" s="39">
        <v>45758</v>
      </c>
      <c r="Z1846" s="39">
        <v>46153</v>
      </c>
      <c r="AA1846" t="s">
        <v>876</v>
      </c>
      <c r="AB1846" t="s">
        <v>414</v>
      </c>
      <c r="AC1846" s="1">
        <f>LEN(טבלה2[[#This Row],[מספר רכב]])</f>
        <v>8</v>
      </c>
      <c r="AD1846" s="1" t="str">
        <f>RIGHT(טבלה2[[#This Row],[מספר רכב]],טבלה2[[#This Row],[ספרות בצדדים]])</f>
        <v>101</v>
      </c>
      <c r="AE1846" s="1" t="str">
        <f>MID(טבלה2[[#This Row],[מספר רכב]],טבלה2[[#This Row],[ספרות בצדדים]]+1,טבלה2[[#This Row],[ספרות באמצע]])</f>
        <v>62</v>
      </c>
      <c r="AF1846" s="1" t="str">
        <f>MID(טבלה2[[#This Row],[מספר רכב]],1,טבלה2[[#This Row],[ספרות בצדדים]])</f>
        <v>760</v>
      </c>
      <c r="AG1846" s="1" t="str">
        <f>CONCATENATE(טבלה2[[#This Row],[חלק שמאלי]],"-",טבלה2[[#This Row],[אמצע]],"-",טבלה2[[#This Row],[חלק ימני]])</f>
        <v>760-62-101</v>
      </c>
      <c r="AH1846">
        <f>IF(טבלה2[[#This Row],[מספר ספרות]]=7,3,2)</f>
        <v>2</v>
      </c>
      <c r="AI1846">
        <f>IF(טבלה2[[#This Row],[מספר ספרות]]=7,2,3)</f>
        <v>3</v>
      </c>
    </row>
    <row r="1847" spans="17:35" x14ac:dyDescent="0.25">
      <c r="Q1847">
        <v>86259503</v>
      </c>
      <c r="R1847">
        <v>413</v>
      </c>
      <c r="S1847" t="s">
        <v>123</v>
      </c>
      <c r="T1847" t="s">
        <v>969</v>
      </c>
      <c r="U1847" t="s">
        <v>974</v>
      </c>
      <c r="V1847">
        <v>7</v>
      </c>
      <c r="W1847">
        <v>2024</v>
      </c>
      <c r="X1847" s="1">
        <f>2025-טבלה2[[#This Row],[שנת יצור]]</f>
        <v>1</v>
      </c>
      <c r="Y1847" s="39">
        <v>45510</v>
      </c>
      <c r="Z1847" s="39">
        <v>45874</v>
      </c>
      <c r="AA1847" t="s">
        <v>119</v>
      </c>
      <c r="AB1847" t="s">
        <v>975</v>
      </c>
      <c r="AC1847" s="1">
        <f>LEN(טבלה2[[#This Row],[מספר רכב]])</f>
        <v>8</v>
      </c>
      <c r="AD1847" s="1" t="str">
        <f>RIGHT(טבלה2[[#This Row],[מספר רכב]],טבלה2[[#This Row],[ספרות בצדדים]])</f>
        <v>503</v>
      </c>
      <c r="AE1847" s="1" t="str">
        <f>MID(טבלה2[[#This Row],[מספר רכב]],טבלה2[[#This Row],[ספרות בצדדים]]+1,טבלה2[[#This Row],[ספרות באמצע]])</f>
        <v>59</v>
      </c>
      <c r="AF1847" s="1" t="str">
        <f>MID(טבלה2[[#This Row],[מספר רכב]],1,טבלה2[[#This Row],[ספרות בצדדים]])</f>
        <v>862</v>
      </c>
      <c r="AG1847" s="1" t="str">
        <f>CONCATENATE(טבלה2[[#This Row],[חלק שמאלי]],"-",טבלה2[[#This Row],[אמצע]],"-",טבלה2[[#This Row],[חלק ימני]])</f>
        <v>862-59-503</v>
      </c>
      <c r="AH1847">
        <f>IF(טבלה2[[#This Row],[מספר ספרות]]=7,3,2)</f>
        <v>2</v>
      </c>
      <c r="AI1847">
        <f>IF(טבלה2[[#This Row],[מספר ספרות]]=7,2,3)</f>
        <v>3</v>
      </c>
    </row>
    <row r="1848" spans="17:35" x14ac:dyDescent="0.25">
      <c r="Q1848">
        <v>53864502</v>
      </c>
      <c r="R1848">
        <v>481</v>
      </c>
      <c r="S1848" t="s">
        <v>165</v>
      </c>
      <c r="T1848" t="s">
        <v>787</v>
      </c>
      <c r="U1848" t="s">
        <v>451</v>
      </c>
      <c r="V1848">
        <v>14</v>
      </c>
      <c r="W1848">
        <v>2021</v>
      </c>
      <c r="X1848" s="1">
        <f>2025-טבלה2[[#This Row],[שנת יצור]]</f>
        <v>4</v>
      </c>
      <c r="Y1848" s="39">
        <v>45781</v>
      </c>
      <c r="Z1848" s="39">
        <v>46123</v>
      </c>
      <c r="AA1848" t="s">
        <v>184</v>
      </c>
      <c r="AB1848" t="s">
        <v>788</v>
      </c>
      <c r="AC1848" s="1">
        <f>LEN(טבלה2[[#This Row],[מספר רכב]])</f>
        <v>8</v>
      </c>
      <c r="AD1848" s="1" t="str">
        <f>RIGHT(טבלה2[[#This Row],[מספר רכב]],טבלה2[[#This Row],[ספרות בצדדים]])</f>
        <v>502</v>
      </c>
      <c r="AE1848" s="1" t="str">
        <f>MID(טבלה2[[#This Row],[מספר רכב]],טבלה2[[#This Row],[ספרות בצדדים]]+1,טבלה2[[#This Row],[ספרות באמצע]])</f>
        <v>64</v>
      </c>
      <c r="AF1848" s="1" t="str">
        <f>MID(טבלה2[[#This Row],[מספר רכב]],1,טבלה2[[#This Row],[ספרות בצדדים]])</f>
        <v>538</v>
      </c>
      <c r="AG1848" s="1" t="str">
        <f>CONCATENATE(טבלה2[[#This Row],[חלק שמאלי]],"-",טבלה2[[#This Row],[אמצע]],"-",טבלה2[[#This Row],[חלק ימני]])</f>
        <v>538-64-502</v>
      </c>
      <c r="AH1848">
        <f>IF(טבלה2[[#This Row],[מספר ספרות]]=7,3,2)</f>
        <v>2</v>
      </c>
      <c r="AI1848">
        <f>IF(טבלה2[[#This Row],[מספר ספרות]]=7,2,3)</f>
        <v>3</v>
      </c>
    </row>
    <row r="1849" spans="17:35" x14ac:dyDescent="0.25">
      <c r="Q1849">
        <v>1509413</v>
      </c>
      <c r="R1849">
        <v>189</v>
      </c>
      <c r="S1849" t="s">
        <v>160</v>
      </c>
      <c r="T1849" t="s">
        <v>668</v>
      </c>
      <c r="U1849" t="s">
        <v>294</v>
      </c>
      <c r="W1849">
        <v>2006</v>
      </c>
      <c r="X1849" s="1">
        <f>2025-טבלה2[[#This Row],[שנת יצור]]</f>
        <v>19</v>
      </c>
      <c r="Y1849" s="39">
        <v>45614</v>
      </c>
      <c r="Z1849" s="39">
        <v>45987</v>
      </c>
      <c r="AA1849" t="s">
        <v>156</v>
      </c>
      <c r="AB1849" t="s">
        <v>163</v>
      </c>
      <c r="AC1849" s="1">
        <f>LEN(טבלה2[[#This Row],[מספר רכב]])</f>
        <v>7</v>
      </c>
      <c r="AD1849" s="1" t="str">
        <f>RIGHT(טבלה2[[#This Row],[מספר רכב]],טבלה2[[#This Row],[ספרות בצדדים]])</f>
        <v>13</v>
      </c>
      <c r="AE1849" s="1" t="str">
        <f>MID(טבלה2[[#This Row],[מספר רכב]],טבלה2[[#This Row],[ספרות בצדדים]]+1,טבלה2[[#This Row],[ספרות באמצע]])</f>
        <v>094</v>
      </c>
      <c r="AF1849" s="1" t="str">
        <f>MID(טבלה2[[#This Row],[מספר רכב]],1,טבלה2[[#This Row],[ספרות בצדדים]])</f>
        <v>15</v>
      </c>
      <c r="AG1849" s="1" t="str">
        <f>CONCATENATE(טבלה2[[#This Row],[חלק שמאלי]],"-",טבלה2[[#This Row],[אמצע]],"-",טבלה2[[#This Row],[חלק ימני]])</f>
        <v>15-094-13</v>
      </c>
      <c r="AH1849">
        <f>IF(טבלה2[[#This Row],[מספר ספרות]]=7,3,2)</f>
        <v>3</v>
      </c>
      <c r="AI1849">
        <f>IF(טבלה2[[#This Row],[מספר ספרות]]=7,2,3)</f>
        <v>2</v>
      </c>
    </row>
    <row r="1850" spans="17:35" x14ac:dyDescent="0.25">
      <c r="Q1850">
        <v>3243462</v>
      </c>
      <c r="R1850">
        <v>588</v>
      </c>
      <c r="S1850" t="s">
        <v>111</v>
      </c>
      <c r="T1850" t="s">
        <v>112</v>
      </c>
      <c r="U1850" t="s">
        <v>113</v>
      </c>
      <c r="W1850">
        <v>2007</v>
      </c>
      <c r="X1850" s="1">
        <f>2025-טבלה2[[#This Row],[שנת יצור]]</f>
        <v>18</v>
      </c>
      <c r="Y1850" s="39">
        <v>45601</v>
      </c>
      <c r="Z1850" s="39">
        <v>45948</v>
      </c>
      <c r="AA1850" t="s">
        <v>116</v>
      </c>
      <c r="AB1850" t="s">
        <v>117</v>
      </c>
      <c r="AC1850" s="1">
        <f>LEN(טבלה2[[#This Row],[מספר רכב]])</f>
        <v>7</v>
      </c>
      <c r="AD1850" s="1" t="str">
        <f>RIGHT(טבלה2[[#This Row],[מספר רכב]],טבלה2[[#This Row],[ספרות בצדדים]])</f>
        <v>62</v>
      </c>
      <c r="AE1850" s="1" t="str">
        <f>MID(טבלה2[[#This Row],[מספר רכב]],טבלה2[[#This Row],[ספרות בצדדים]]+1,טבלה2[[#This Row],[ספרות באמצע]])</f>
        <v>434</v>
      </c>
      <c r="AF1850" s="1" t="str">
        <f>MID(טבלה2[[#This Row],[מספר רכב]],1,טבלה2[[#This Row],[ספרות בצדדים]])</f>
        <v>32</v>
      </c>
      <c r="AG1850" s="1" t="str">
        <f>CONCATENATE(טבלה2[[#This Row],[חלק שמאלי]],"-",טבלה2[[#This Row],[אמצע]],"-",טבלה2[[#This Row],[חלק ימני]])</f>
        <v>32-434-62</v>
      </c>
      <c r="AH1850">
        <f>IF(טבלה2[[#This Row],[מספר ספרות]]=7,3,2)</f>
        <v>3</v>
      </c>
      <c r="AI1850">
        <f>IF(טבלה2[[#This Row],[מספר ספרות]]=7,2,3)</f>
        <v>2</v>
      </c>
    </row>
    <row r="1851" spans="17:35" x14ac:dyDescent="0.25">
      <c r="Q1851">
        <v>1399171</v>
      </c>
      <c r="R1851">
        <v>724</v>
      </c>
      <c r="S1851" t="s">
        <v>203</v>
      </c>
      <c r="T1851" t="s">
        <v>1026</v>
      </c>
      <c r="V1851">
        <v>15</v>
      </c>
      <c r="W1851">
        <v>2010</v>
      </c>
      <c r="X1851" s="1">
        <f>2025-טבלה2[[#This Row],[שנת יצור]]</f>
        <v>15</v>
      </c>
      <c r="Y1851" s="39">
        <v>45759</v>
      </c>
      <c r="Z1851" s="39">
        <v>45992</v>
      </c>
      <c r="AA1851" t="s">
        <v>122</v>
      </c>
      <c r="AB1851" t="s">
        <v>1027</v>
      </c>
      <c r="AC1851" s="1">
        <f>LEN(טבלה2[[#This Row],[מספר רכב]])</f>
        <v>7</v>
      </c>
      <c r="AD1851" s="1" t="str">
        <f>RIGHT(טבלה2[[#This Row],[מספר רכב]],טבלה2[[#This Row],[ספרות בצדדים]])</f>
        <v>71</v>
      </c>
      <c r="AE1851" s="1" t="str">
        <f>MID(טבלה2[[#This Row],[מספר רכב]],טבלה2[[#This Row],[ספרות בצדדים]]+1,טבלה2[[#This Row],[ספרות באמצע]])</f>
        <v>991</v>
      </c>
      <c r="AF1851" s="1" t="str">
        <f>MID(טבלה2[[#This Row],[מספר רכב]],1,טבלה2[[#This Row],[ספרות בצדדים]])</f>
        <v>13</v>
      </c>
      <c r="AG1851" s="1" t="str">
        <f>CONCATENATE(טבלה2[[#This Row],[חלק שמאלי]],"-",טבלה2[[#This Row],[אמצע]],"-",טבלה2[[#This Row],[חלק ימני]])</f>
        <v>13-991-71</v>
      </c>
      <c r="AH1851">
        <f>IF(טבלה2[[#This Row],[מספר ספרות]]=7,3,2)</f>
        <v>3</v>
      </c>
      <c r="AI1851">
        <f>IF(טבלה2[[#This Row],[מספר ספרות]]=7,2,3)</f>
        <v>2</v>
      </c>
    </row>
    <row r="1852" spans="17:35" x14ac:dyDescent="0.25">
      <c r="Q1852">
        <v>6065239</v>
      </c>
      <c r="R1852">
        <v>481</v>
      </c>
      <c r="S1852" t="s">
        <v>165</v>
      </c>
      <c r="T1852" t="s">
        <v>498</v>
      </c>
      <c r="U1852" t="s">
        <v>360</v>
      </c>
      <c r="V1852">
        <v>15</v>
      </c>
      <c r="W1852">
        <v>2016</v>
      </c>
      <c r="X1852" s="1">
        <f>2025-טבלה2[[#This Row],[שנת יצור]]</f>
        <v>9</v>
      </c>
      <c r="Y1852" s="39">
        <v>45757</v>
      </c>
      <c r="Z1852" s="39">
        <v>46172</v>
      </c>
      <c r="AA1852" t="s">
        <v>116</v>
      </c>
      <c r="AB1852" t="s">
        <v>499</v>
      </c>
      <c r="AC1852" s="1">
        <f>LEN(טבלה2[[#This Row],[מספר רכב]])</f>
        <v>7</v>
      </c>
      <c r="AD1852" s="1" t="str">
        <f>RIGHT(טבלה2[[#This Row],[מספר רכב]],טבלה2[[#This Row],[ספרות בצדדים]])</f>
        <v>39</v>
      </c>
      <c r="AE1852" s="1" t="str">
        <f>MID(טבלה2[[#This Row],[מספר רכב]],טבלה2[[#This Row],[ספרות בצדדים]]+1,טבלה2[[#This Row],[ספרות באמצע]])</f>
        <v>652</v>
      </c>
      <c r="AF1852" s="1" t="str">
        <f>MID(טבלה2[[#This Row],[מספר רכב]],1,טבלה2[[#This Row],[ספרות בצדדים]])</f>
        <v>60</v>
      </c>
      <c r="AG1852" s="1" t="str">
        <f>CONCATENATE(טבלה2[[#This Row],[חלק שמאלי]],"-",טבלה2[[#This Row],[אמצע]],"-",טבלה2[[#This Row],[חלק ימני]])</f>
        <v>60-652-39</v>
      </c>
      <c r="AH1852">
        <f>IF(טבלה2[[#This Row],[מספר ספרות]]=7,3,2)</f>
        <v>3</v>
      </c>
      <c r="AI1852">
        <f>IF(טבלה2[[#This Row],[מספר ספרות]]=7,2,3)</f>
        <v>2</v>
      </c>
    </row>
    <row r="1853" spans="17:35" x14ac:dyDescent="0.25">
      <c r="Q1853">
        <v>9194564</v>
      </c>
      <c r="R1853">
        <v>588</v>
      </c>
      <c r="S1853" t="s">
        <v>111</v>
      </c>
      <c r="T1853" t="s">
        <v>112</v>
      </c>
      <c r="U1853" t="s">
        <v>113</v>
      </c>
      <c r="V1853">
        <v>15</v>
      </c>
      <c r="W1853">
        <v>2008</v>
      </c>
      <c r="X1853" s="1">
        <f>2025-טבלה2[[#This Row],[שנת יצור]]</f>
        <v>17</v>
      </c>
      <c r="Y1853" s="39">
        <v>45596</v>
      </c>
      <c r="Z1853" s="39">
        <v>45958</v>
      </c>
      <c r="AA1853" t="s">
        <v>116</v>
      </c>
      <c r="AB1853" t="s">
        <v>117</v>
      </c>
      <c r="AC1853" s="1">
        <f>LEN(טבלה2[[#This Row],[מספר רכב]])</f>
        <v>7</v>
      </c>
      <c r="AD1853" s="1" t="str">
        <f>RIGHT(טבלה2[[#This Row],[מספר רכב]],טבלה2[[#This Row],[ספרות בצדדים]])</f>
        <v>64</v>
      </c>
      <c r="AE1853" s="1" t="str">
        <f>MID(טבלה2[[#This Row],[מספר רכב]],טבלה2[[#This Row],[ספרות בצדדים]]+1,טבלה2[[#This Row],[ספרות באמצע]])</f>
        <v>945</v>
      </c>
      <c r="AF1853" s="1" t="str">
        <f>MID(טבלה2[[#This Row],[מספר רכב]],1,טבלה2[[#This Row],[ספרות בצדדים]])</f>
        <v>91</v>
      </c>
      <c r="AG1853" s="1" t="str">
        <f>CONCATENATE(טבלה2[[#This Row],[חלק שמאלי]],"-",טבלה2[[#This Row],[אמצע]],"-",טבלה2[[#This Row],[חלק ימני]])</f>
        <v>91-945-64</v>
      </c>
      <c r="AH1853">
        <f>IF(טבלה2[[#This Row],[מספר ספרות]]=7,3,2)</f>
        <v>3</v>
      </c>
      <c r="AI1853">
        <f>IF(טבלה2[[#This Row],[מספר ספרות]]=7,2,3)</f>
        <v>2</v>
      </c>
    </row>
    <row r="1854" spans="17:35" x14ac:dyDescent="0.25">
      <c r="Q1854">
        <v>2088966</v>
      </c>
      <c r="R1854">
        <v>590</v>
      </c>
      <c r="S1854" t="s">
        <v>235</v>
      </c>
      <c r="T1854" t="s">
        <v>236</v>
      </c>
      <c r="U1854" t="s">
        <v>130</v>
      </c>
      <c r="V1854">
        <v>15</v>
      </c>
      <c r="W1854">
        <v>2008</v>
      </c>
      <c r="X1854" s="1">
        <f>2025-טבלה2[[#This Row],[שנת יצור]]</f>
        <v>17</v>
      </c>
      <c r="Y1854" s="39">
        <v>45372</v>
      </c>
      <c r="Z1854" s="39">
        <v>45738</v>
      </c>
      <c r="AA1854" t="s">
        <v>116</v>
      </c>
      <c r="AB1854" t="s">
        <v>238</v>
      </c>
      <c r="AC1854" s="1">
        <f>LEN(טבלה2[[#This Row],[מספר רכב]])</f>
        <v>7</v>
      </c>
      <c r="AD1854" s="1" t="str">
        <f>RIGHT(טבלה2[[#This Row],[מספר רכב]],טבלה2[[#This Row],[ספרות בצדדים]])</f>
        <v>66</v>
      </c>
      <c r="AE1854" s="1" t="str">
        <f>MID(טבלה2[[#This Row],[מספר רכב]],טבלה2[[#This Row],[ספרות בצדדים]]+1,טבלה2[[#This Row],[ספרות באמצע]])</f>
        <v>889</v>
      </c>
      <c r="AF1854" s="1" t="str">
        <f>MID(טבלה2[[#This Row],[מספר רכב]],1,טבלה2[[#This Row],[ספרות בצדדים]])</f>
        <v>20</v>
      </c>
      <c r="AG1854" s="1" t="str">
        <f>CONCATENATE(טבלה2[[#This Row],[חלק שמאלי]],"-",טבלה2[[#This Row],[אמצע]],"-",טבלה2[[#This Row],[חלק ימני]])</f>
        <v>20-889-66</v>
      </c>
      <c r="AH1854">
        <f>IF(טבלה2[[#This Row],[מספר ספרות]]=7,3,2)</f>
        <v>3</v>
      </c>
      <c r="AI1854">
        <f>IF(טבלה2[[#This Row],[מספר ספרות]]=7,2,3)</f>
        <v>2</v>
      </c>
    </row>
    <row r="1855" spans="17:35" x14ac:dyDescent="0.25">
      <c r="Q1855">
        <v>8687962</v>
      </c>
      <c r="R1855">
        <v>481</v>
      </c>
      <c r="S1855" t="s">
        <v>165</v>
      </c>
      <c r="T1855" t="s">
        <v>690</v>
      </c>
      <c r="U1855" t="s">
        <v>1028</v>
      </c>
      <c r="W1855">
        <v>2007</v>
      </c>
      <c r="X1855" s="1">
        <f>2025-טבלה2[[#This Row],[שנת יצור]]</f>
        <v>18</v>
      </c>
      <c r="Y1855" s="39">
        <v>45368</v>
      </c>
      <c r="Z1855" s="39">
        <v>45735</v>
      </c>
      <c r="AA1855" t="s">
        <v>116</v>
      </c>
      <c r="AB1855" t="s">
        <v>168</v>
      </c>
      <c r="AC1855" s="1">
        <f>LEN(טבלה2[[#This Row],[מספר רכב]])</f>
        <v>7</v>
      </c>
      <c r="AD1855" s="1" t="str">
        <f>RIGHT(טבלה2[[#This Row],[מספר רכב]],טבלה2[[#This Row],[ספרות בצדדים]])</f>
        <v>62</v>
      </c>
      <c r="AE1855" s="1" t="str">
        <f>MID(טבלה2[[#This Row],[מספר רכב]],טבלה2[[#This Row],[ספרות בצדדים]]+1,טבלה2[[#This Row],[ספרות באמצע]])</f>
        <v>879</v>
      </c>
      <c r="AF1855" s="1" t="str">
        <f>MID(טבלה2[[#This Row],[מספר רכב]],1,טבלה2[[#This Row],[ספרות בצדדים]])</f>
        <v>86</v>
      </c>
      <c r="AG1855" s="1" t="str">
        <f>CONCATENATE(טבלה2[[#This Row],[חלק שמאלי]],"-",טבלה2[[#This Row],[אמצע]],"-",טבלה2[[#This Row],[חלק ימני]])</f>
        <v>86-879-62</v>
      </c>
      <c r="AH1855">
        <f>IF(טבלה2[[#This Row],[מספר ספרות]]=7,3,2)</f>
        <v>3</v>
      </c>
      <c r="AI1855">
        <f>IF(טבלה2[[#This Row],[מספר ספרות]]=7,2,3)</f>
        <v>2</v>
      </c>
    </row>
    <row r="1856" spans="17:35" x14ac:dyDescent="0.25">
      <c r="Q1856">
        <v>4127814</v>
      </c>
      <c r="R1856">
        <v>413</v>
      </c>
      <c r="S1856" t="s">
        <v>123</v>
      </c>
      <c r="T1856" t="s">
        <v>179</v>
      </c>
      <c r="U1856" t="s">
        <v>158</v>
      </c>
      <c r="W1856">
        <v>2006</v>
      </c>
      <c r="X1856" s="1">
        <f>2025-טבלה2[[#This Row],[שנת יצור]]</f>
        <v>19</v>
      </c>
      <c r="Y1856" s="39">
        <v>45159</v>
      </c>
      <c r="Z1856" s="39">
        <v>45527</v>
      </c>
      <c r="AA1856" t="s">
        <v>133</v>
      </c>
      <c r="AB1856" t="s">
        <v>127</v>
      </c>
      <c r="AC1856" s="1">
        <f>LEN(טבלה2[[#This Row],[מספר רכב]])</f>
        <v>7</v>
      </c>
      <c r="AD1856" s="1" t="str">
        <f>RIGHT(טבלה2[[#This Row],[מספר רכב]],טבלה2[[#This Row],[ספרות בצדדים]])</f>
        <v>14</v>
      </c>
      <c r="AE1856" s="1" t="str">
        <f>MID(טבלה2[[#This Row],[מספר רכב]],טבלה2[[#This Row],[ספרות בצדדים]]+1,טבלה2[[#This Row],[ספרות באמצע]])</f>
        <v>278</v>
      </c>
      <c r="AF1856" s="1" t="str">
        <f>MID(טבלה2[[#This Row],[מספר רכב]],1,טבלה2[[#This Row],[ספרות בצדדים]])</f>
        <v>41</v>
      </c>
      <c r="AG1856" s="1" t="str">
        <f>CONCATENATE(טבלה2[[#This Row],[חלק שמאלי]],"-",טבלה2[[#This Row],[אמצע]],"-",טבלה2[[#This Row],[חלק ימני]])</f>
        <v>41-278-14</v>
      </c>
      <c r="AH1856">
        <f>IF(טבלה2[[#This Row],[מספר ספרות]]=7,3,2)</f>
        <v>3</v>
      </c>
      <c r="AI1856">
        <f>IF(טבלה2[[#This Row],[מספר ספרות]]=7,2,3)</f>
        <v>2</v>
      </c>
    </row>
    <row r="1857" spans="17:35" x14ac:dyDescent="0.25">
      <c r="Q1857">
        <v>7331914</v>
      </c>
      <c r="R1857">
        <v>114</v>
      </c>
      <c r="S1857" t="s">
        <v>176</v>
      </c>
      <c r="T1857">
        <v>211.06100000000001</v>
      </c>
      <c r="U1857" t="s">
        <v>177</v>
      </c>
      <c r="W1857">
        <v>2005</v>
      </c>
      <c r="X1857" s="1">
        <f>2025-טבלה2[[#This Row],[שנת יצור]]</f>
        <v>20</v>
      </c>
      <c r="Y1857" s="39">
        <v>45635</v>
      </c>
      <c r="Z1857" s="39">
        <v>45925</v>
      </c>
      <c r="AA1857" t="s">
        <v>116</v>
      </c>
      <c r="AB1857" t="s">
        <v>623</v>
      </c>
      <c r="AC1857" s="1">
        <f>LEN(טבלה2[[#This Row],[מספר רכב]])</f>
        <v>7</v>
      </c>
      <c r="AD1857" s="1" t="str">
        <f>RIGHT(טבלה2[[#This Row],[מספר רכב]],טבלה2[[#This Row],[ספרות בצדדים]])</f>
        <v>14</v>
      </c>
      <c r="AE1857" s="1" t="str">
        <f>MID(טבלה2[[#This Row],[מספר רכב]],טבלה2[[#This Row],[ספרות בצדדים]]+1,טבלה2[[#This Row],[ספרות באמצע]])</f>
        <v>319</v>
      </c>
      <c r="AF1857" s="1" t="str">
        <f>MID(טבלה2[[#This Row],[מספר רכב]],1,טבלה2[[#This Row],[ספרות בצדדים]])</f>
        <v>73</v>
      </c>
      <c r="AG1857" s="1" t="str">
        <f>CONCATENATE(טבלה2[[#This Row],[חלק שמאלי]],"-",טבלה2[[#This Row],[אמצע]],"-",טבלה2[[#This Row],[חלק ימני]])</f>
        <v>73-319-14</v>
      </c>
      <c r="AH1857">
        <f>IF(טבלה2[[#This Row],[מספר ספרות]]=7,3,2)</f>
        <v>3</v>
      </c>
      <c r="AI1857">
        <f>IF(טבלה2[[#This Row],[מספר ספרות]]=7,2,3)</f>
        <v>2</v>
      </c>
    </row>
    <row r="1858" spans="17:35" x14ac:dyDescent="0.25">
      <c r="Q1858">
        <v>3499472</v>
      </c>
      <c r="R1858">
        <v>751</v>
      </c>
      <c r="S1858" t="s">
        <v>231</v>
      </c>
      <c r="T1858" t="s">
        <v>1029</v>
      </c>
      <c r="U1858" t="s">
        <v>215</v>
      </c>
      <c r="V1858">
        <v>15</v>
      </c>
      <c r="W1858">
        <v>2010</v>
      </c>
      <c r="X1858" s="1">
        <f>2025-טבלה2[[#This Row],[שנת יצור]]</f>
        <v>15</v>
      </c>
      <c r="Y1858" s="39">
        <v>45758</v>
      </c>
      <c r="Z1858" s="39">
        <v>46171</v>
      </c>
      <c r="AA1858" t="s">
        <v>133</v>
      </c>
      <c r="AB1858" t="s">
        <v>1030</v>
      </c>
      <c r="AC1858" s="1">
        <f>LEN(טבלה2[[#This Row],[מספר רכב]])</f>
        <v>7</v>
      </c>
      <c r="AD1858" s="1" t="str">
        <f>RIGHT(טבלה2[[#This Row],[מספר רכב]],טבלה2[[#This Row],[ספרות בצדדים]])</f>
        <v>72</v>
      </c>
      <c r="AE1858" s="1" t="str">
        <f>MID(טבלה2[[#This Row],[מספר רכב]],טבלה2[[#This Row],[ספרות בצדדים]]+1,טבלה2[[#This Row],[ספרות באמצע]])</f>
        <v>994</v>
      </c>
      <c r="AF1858" s="1" t="str">
        <f>MID(טבלה2[[#This Row],[מספר רכב]],1,טבלה2[[#This Row],[ספרות בצדדים]])</f>
        <v>34</v>
      </c>
      <c r="AG1858" s="1" t="str">
        <f>CONCATENATE(טבלה2[[#This Row],[חלק שמאלי]],"-",טבלה2[[#This Row],[אמצע]],"-",טבלה2[[#This Row],[חלק ימני]])</f>
        <v>34-994-72</v>
      </c>
      <c r="AH1858">
        <f>IF(טבלה2[[#This Row],[מספר ספרות]]=7,3,2)</f>
        <v>3</v>
      </c>
      <c r="AI1858">
        <f>IF(טבלה2[[#This Row],[מספר ספרות]]=7,2,3)</f>
        <v>2</v>
      </c>
    </row>
    <row r="1859" spans="17:35" x14ac:dyDescent="0.25">
      <c r="Q1859">
        <v>7861563</v>
      </c>
      <c r="R1859">
        <v>413</v>
      </c>
      <c r="S1859" t="s">
        <v>123</v>
      </c>
      <c r="T1859" t="s">
        <v>159</v>
      </c>
      <c r="U1859" t="s">
        <v>158</v>
      </c>
      <c r="V1859">
        <v>15</v>
      </c>
      <c r="W1859">
        <v>2008</v>
      </c>
      <c r="X1859" s="1">
        <f>2025-טבלה2[[#This Row],[שנת יצור]]</f>
        <v>17</v>
      </c>
      <c r="Y1859" s="39">
        <v>45516</v>
      </c>
      <c r="Z1859" s="39">
        <v>45876</v>
      </c>
      <c r="AA1859" t="s">
        <v>133</v>
      </c>
      <c r="AB1859" t="s">
        <v>127</v>
      </c>
      <c r="AC1859" s="1">
        <f>LEN(טבלה2[[#This Row],[מספר רכב]])</f>
        <v>7</v>
      </c>
      <c r="AD1859" s="1" t="str">
        <f>RIGHT(טבלה2[[#This Row],[מספר רכב]],טבלה2[[#This Row],[ספרות בצדדים]])</f>
        <v>63</v>
      </c>
      <c r="AE1859" s="1" t="str">
        <f>MID(טבלה2[[#This Row],[מספר רכב]],טבלה2[[#This Row],[ספרות בצדדים]]+1,טבלה2[[#This Row],[ספרות באמצע]])</f>
        <v>615</v>
      </c>
      <c r="AF1859" s="1" t="str">
        <f>MID(טבלה2[[#This Row],[מספר רכב]],1,טבלה2[[#This Row],[ספרות בצדדים]])</f>
        <v>78</v>
      </c>
      <c r="AG1859" s="1" t="str">
        <f>CONCATENATE(טבלה2[[#This Row],[חלק שמאלי]],"-",טבלה2[[#This Row],[אמצע]],"-",טבלה2[[#This Row],[חלק ימני]])</f>
        <v>78-615-63</v>
      </c>
      <c r="AH1859">
        <f>IF(טבלה2[[#This Row],[מספר ספרות]]=7,3,2)</f>
        <v>3</v>
      </c>
      <c r="AI1859">
        <f>IF(טבלה2[[#This Row],[מספר ספרות]]=7,2,3)</f>
        <v>2</v>
      </c>
    </row>
    <row r="1860" spans="17:35" x14ac:dyDescent="0.25">
      <c r="Q1860">
        <v>1732466</v>
      </c>
      <c r="R1860">
        <v>588</v>
      </c>
      <c r="S1860" t="s">
        <v>111</v>
      </c>
      <c r="T1860" t="s">
        <v>173</v>
      </c>
      <c r="U1860" t="s">
        <v>174</v>
      </c>
      <c r="V1860">
        <v>15</v>
      </c>
      <c r="W1860">
        <v>2008</v>
      </c>
      <c r="X1860" s="1">
        <f>2025-טבלה2[[#This Row],[שנת יצור]]</f>
        <v>17</v>
      </c>
      <c r="Y1860" s="39">
        <v>45734</v>
      </c>
      <c r="Z1860" s="39">
        <v>46049</v>
      </c>
      <c r="AA1860" t="s">
        <v>118</v>
      </c>
      <c r="AB1860" t="s">
        <v>175</v>
      </c>
      <c r="AC1860" s="1">
        <f>LEN(טבלה2[[#This Row],[מספר רכב]])</f>
        <v>7</v>
      </c>
      <c r="AD1860" s="1" t="str">
        <f>RIGHT(טבלה2[[#This Row],[מספר רכב]],טבלה2[[#This Row],[ספרות בצדדים]])</f>
        <v>66</v>
      </c>
      <c r="AE1860" s="1" t="str">
        <f>MID(טבלה2[[#This Row],[מספר רכב]],טבלה2[[#This Row],[ספרות בצדדים]]+1,טבלה2[[#This Row],[ספרות באמצע]])</f>
        <v>324</v>
      </c>
      <c r="AF1860" s="1" t="str">
        <f>MID(טבלה2[[#This Row],[מספר רכב]],1,טבלה2[[#This Row],[ספרות בצדדים]])</f>
        <v>17</v>
      </c>
      <c r="AG1860" s="1" t="str">
        <f>CONCATENATE(טבלה2[[#This Row],[חלק שמאלי]],"-",טבלה2[[#This Row],[אמצע]],"-",טבלה2[[#This Row],[חלק ימני]])</f>
        <v>17-324-66</v>
      </c>
      <c r="AH1860">
        <f>IF(טבלה2[[#This Row],[מספר ספרות]]=7,3,2)</f>
        <v>3</v>
      </c>
      <c r="AI1860">
        <f>IF(טבלה2[[#This Row],[מספר ספרות]]=7,2,3)</f>
        <v>2</v>
      </c>
    </row>
    <row r="1861" spans="17:35" x14ac:dyDescent="0.25">
      <c r="Q1861">
        <v>4605714</v>
      </c>
      <c r="R1861">
        <v>588</v>
      </c>
      <c r="S1861" t="s">
        <v>111</v>
      </c>
      <c r="T1861" t="s">
        <v>112</v>
      </c>
      <c r="U1861" t="s">
        <v>113</v>
      </c>
      <c r="W1861">
        <v>2006</v>
      </c>
      <c r="X1861" s="1">
        <f>2025-טבלה2[[#This Row],[שנת יצור]]</f>
        <v>19</v>
      </c>
      <c r="Y1861" s="39">
        <v>45472</v>
      </c>
      <c r="Z1861" s="39">
        <v>45837</v>
      </c>
      <c r="AA1861" t="s">
        <v>116</v>
      </c>
      <c r="AB1861" t="s">
        <v>115</v>
      </c>
      <c r="AC1861" s="1">
        <f>LEN(טבלה2[[#This Row],[מספר רכב]])</f>
        <v>7</v>
      </c>
      <c r="AD1861" s="1" t="str">
        <f>RIGHT(טבלה2[[#This Row],[מספר רכב]],טבלה2[[#This Row],[ספרות בצדדים]])</f>
        <v>14</v>
      </c>
      <c r="AE1861" s="1" t="str">
        <f>MID(טבלה2[[#This Row],[מספר רכב]],טבלה2[[#This Row],[ספרות בצדדים]]+1,טבלה2[[#This Row],[ספרות באמצע]])</f>
        <v>057</v>
      </c>
      <c r="AF1861" s="1" t="str">
        <f>MID(טבלה2[[#This Row],[מספר רכב]],1,טבלה2[[#This Row],[ספרות בצדדים]])</f>
        <v>46</v>
      </c>
      <c r="AG1861" s="1" t="str">
        <f>CONCATENATE(טבלה2[[#This Row],[חלק שמאלי]],"-",טבלה2[[#This Row],[אמצע]],"-",טבלה2[[#This Row],[חלק ימני]])</f>
        <v>46-057-14</v>
      </c>
      <c r="AH1861">
        <f>IF(טבלה2[[#This Row],[מספר ספרות]]=7,3,2)</f>
        <v>3</v>
      </c>
      <c r="AI1861">
        <f>IF(טבלה2[[#This Row],[מספר ספרות]]=7,2,3)</f>
        <v>2</v>
      </c>
    </row>
    <row r="1862" spans="17:35" x14ac:dyDescent="0.25">
      <c r="Q1862">
        <v>1282810</v>
      </c>
      <c r="R1862">
        <v>413</v>
      </c>
      <c r="S1862" t="s">
        <v>123</v>
      </c>
      <c r="T1862" t="s">
        <v>191</v>
      </c>
      <c r="U1862" t="s">
        <v>158</v>
      </c>
      <c r="W1862">
        <v>2001</v>
      </c>
      <c r="X1862" s="1">
        <f>2025-טבלה2[[#This Row],[שנת יצור]]</f>
        <v>24</v>
      </c>
      <c r="Y1862" s="39">
        <v>45533</v>
      </c>
      <c r="Z1862" s="39">
        <v>45716</v>
      </c>
      <c r="AA1862" t="s">
        <v>116</v>
      </c>
      <c r="AB1862" t="s">
        <v>127</v>
      </c>
      <c r="AC1862" s="1">
        <f>LEN(טבלה2[[#This Row],[מספר רכב]])</f>
        <v>7</v>
      </c>
      <c r="AD1862" s="1" t="str">
        <f>RIGHT(טבלה2[[#This Row],[מספר רכב]],טבלה2[[#This Row],[ספרות בצדדים]])</f>
        <v>10</v>
      </c>
      <c r="AE1862" s="1" t="str">
        <f>MID(טבלה2[[#This Row],[מספר רכב]],טבלה2[[#This Row],[ספרות בצדדים]]+1,טבלה2[[#This Row],[ספרות באמצע]])</f>
        <v>828</v>
      </c>
      <c r="AF1862" s="1" t="str">
        <f>MID(טבלה2[[#This Row],[מספר רכב]],1,טבלה2[[#This Row],[ספרות בצדדים]])</f>
        <v>12</v>
      </c>
      <c r="AG1862" s="1" t="str">
        <f>CONCATENATE(טבלה2[[#This Row],[חלק שמאלי]],"-",טבלה2[[#This Row],[אמצע]],"-",טבלה2[[#This Row],[חלק ימני]])</f>
        <v>12-828-10</v>
      </c>
      <c r="AH1862">
        <f>IF(טבלה2[[#This Row],[מספר ספרות]]=7,3,2)</f>
        <v>3</v>
      </c>
      <c r="AI1862">
        <f>IF(טבלה2[[#This Row],[מספר ספרות]]=7,2,3)</f>
        <v>2</v>
      </c>
    </row>
    <row r="1863" spans="17:35" x14ac:dyDescent="0.25">
      <c r="Q1863">
        <v>3491231</v>
      </c>
      <c r="R1863">
        <v>845</v>
      </c>
      <c r="S1863" t="s">
        <v>226</v>
      </c>
      <c r="T1863" t="s">
        <v>461</v>
      </c>
      <c r="U1863" t="s">
        <v>360</v>
      </c>
      <c r="V1863">
        <v>15</v>
      </c>
      <c r="W1863">
        <v>2014</v>
      </c>
      <c r="X1863" s="1">
        <f>2025-טבלה2[[#This Row],[שנת יצור]]</f>
        <v>11</v>
      </c>
      <c r="Y1863" s="39">
        <v>45517</v>
      </c>
      <c r="Z1863" s="39">
        <v>45885</v>
      </c>
      <c r="AA1863" t="s">
        <v>199</v>
      </c>
      <c r="AB1863" t="s">
        <v>434</v>
      </c>
      <c r="AC1863" s="1">
        <f>LEN(טבלה2[[#This Row],[מספר רכב]])</f>
        <v>7</v>
      </c>
      <c r="AD1863" s="1" t="str">
        <f>RIGHT(טבלה2[[#This Row],[מספר רכב]],טבלה2[[#This Row],[ספרות בצדדים]])</f>
        <v>31</v>
      </c>
      <c r="AE1863" s="1" t="str">
        <f>MID(טבלה2[[#This Row],[מספר רכב]],טבלה2[[#This Row],[ספרות בצדדים]]+1,טבלה2[[#This Row],[ספרות באמצע]])</f>
        <v>912</v>
      </c>
      <c r="AF1863" s="1" t="str">
        <f>MID(טבלה2[[#This Row],[מספר רכב]],1,טבלה2[[#This Row],[ספרות בצדדים]])</f>
        <v>34</v>
      </c>
      <c r="AG1863" s="1" t="str">
        <f>CONCATENATE(טבלה2[[#This Row],[חלק שמאלי]],"-",טבלה2[[#This Row],[אמצע]],"-",טבלה2[[#This Row],[חלק ימני]])</f>
        <v>34-912-31</v>
      </c>
      <c r="AH1863">
        <f>IF(טבלה2[[#This Row],[מספר ספרות]]=7,3,2)</f>
        <v>3</v>
      </c>
      <c r="AI1863">
        <f>IF(טבלה2[[#This Row],[מספר ספרות]]=7,2,3)</f>
        <v>2</v>
      </c>
    </row>
    <row r="1864" spans="17:35" x14ac:dyDescent="0.25">
      <c r="Q1864">
        <v>1731166</v>
      </c>
      <c r="R1864">
        <v>588</v>
      </c>
      <c r="S1864" t="s">
        <v>111</v>
      </c>
      <c r="T1864" t="s">
        <v>112</v>
      </c>
      <c r="U1864" t="s">
        <v>113</v>
      </c>
      <c r="V1864">
        <v>15</v>
      </c>
      <c r="W1864">
        <v>2008</v>
      </c>
      <c r="X1864" s="1">
        <f>2025-טבלה2[[#This Row],[שנת יצור]]</f>
        <v>17</v>
      </c>
      <c r="Y1864" s="39">
        <v>45348</v>
      </c>
      <c r="Z1864" s="39">
        <v>45684</v>
      </c>
      <c r="AA1864" t="s">
        <v>120</v>
      </c>
      <c r="AB1864" t="s">
        <v>117</v>
      </c>
      <c r="AC1864" s="1">
        <f>LEN(טבלה2[[#This Row],[מספר רכב]])</f>
        <v>7</v>
      </c>
      <c r="AD1864" s="1" t="str">
        <f>RIGHT(טבלה2[[#This Row],[מספר רכב]],טבלה2[[#This Row],[ספרות בצדדים]])</f>
        <v>66</v>
      </c>
      <c r="AE1864" s="1" t="str">
        <f>MID(טבלה2[[#This Row],[מספר רכב]],טבלה2[[#This Row],[ספרות בצדדים]]+1,טבלה2[[#This Row],[ספרות באמצע]])</f>
        <v>311</v>
      </c>
      <c r="AF1864" s="1" t="str">
        <f>MID(טבלה2[[#This Row],[מספר רכב]],1,טבלה2[[#This Row],[ספרות בצדדים]])</f>
        <v>17</v>
      </c>
      <c r="AG1864" s="1" t="str">
        <f>CONCATENATE(טבלה2[[#This Row],[חלק שמאלי]],"-",טבלה2[[#This Row],[אמצע]],"-",טבלה2[[#This Row],[חלק ימני]])</f>
        <v>17-311-66</v>
      </c>
      <c r="AH1864">
        <f>IF(טבלה2[[#This Row],[מספר ספרות]]=7,3,2)</f>
        <v>3</v>
      </c>
      <c r="AI1864">
        <f>IF(טבלה2[[#This Row],[מספר ספרות]]=7,2,3)</f>
        <v>2</v>
      </c>
    </row>
    <row r="1865" spans="17:35" x14ac:dyDescent="0.25">
      <c r="Q1865">
        <v>9760254</v>
      </c>
      <c r="R1865">
        <v>722</v>
      </c>
      <c r="S1865" t="s">
        <v>1031</v>
      </c>
      <c r="T1865" t="s">
        <v>1032</v>
      </c>
      <c r="U1865" t="s">
        <v>177</v>
      </c>
      <c r="V1865">
        <v>15</v>
      </c>
      <c r="W1865">
        <v>2016</v>
      </c>
      <c r="X1865" s="1">
        <f>2025-טבלה2[[#This Row],[שנת יצור]]</f>
        <v>9</v>
      </c>
      <c r="Y1865" s="39">
        <v>45757</v>
      </c>
      <c r="Z1865" s="39">
        <v>46122</v>
      </c>
      <c r="AA1865" t="s">
        <v>233</v>
      </c>
      <c r="AB1865" t="s">
        <v>1033</v>
      </c>
      <c r="AC1865" s="1">
        <f>LEN(טבלה2[[#This Row],[מספר רכב]])</f>
        <v>7</v>
      </c>
      <c r="AD1865" s="1" t="str">
        <f>RIGHT(טבלה2[[#This Row],[מספר רכב]],טבלה2[[#This Row],[ספרות בצדדים]])</f>
        <v>54</v>
      </c>
      <c r="AE1865" s="1" t="str">
        <f>MID(טבלה2[[#This Row],[מספר רכב]],טבלה2[[#This Row],[ספרות בצדדים]]+1,טבלה2[[#This Row],[ספרות באמצע]])</f>
        <v>602</v>
      </c>
      <c r="AF1865" s="1" t="str">
        <f>MID(טבלה2[[#This Row],[מספר רכב]],1,טבלה2[[#This Row],[ספרות בצדדים]])</f>
        <v>97</v>
      </c>
      <c r="AG1865" s="1" t="str">
        <f>CONCATENATE(טבלה2[[#This Row],[חלק שמאלי]],"-",טבלה2[[#This Row],[אמצע]],"-",טבלה2[[#This Row],[חלק ימני]])</f>
        <v>97-602-54</v>
      </c>
      <c r="AH1865">
        <f>IF(טבלה2[[#This Row],[מספר ספרות]]=7,3,2)</f>
        <v>3</v>
      </c>
      <c r="AI1865">
        <f>IF(טבלה2[[#This Row],[מספר ספרות]]=7,2,3)</f>
        <v>2</v>
      </c>
    </row>
    <row r="1866" spans="17:35" x14ac:dyDescent="0.25">
      <c r="Q1866">
        <v>6637462</v>
      </c>
      <c r="R1866">
        <v>413</v>
      </c>
      <c r="S1866" t="s">
        <v>123</v>
      </c>
      <c r="T1866" t="s">
        <v>132</v>
      </c>
      <c r="U1866" t="s">
        <v>291</v>
      </c>
      <c r="W1866">
        <v>2007</v>
      </c>
      <c r="X1866" s="1">
        <f>2025-טבלה2[[#This Row],[שנת יצור]]</f>
        <v>18</v>
      </c>
      <c r="Y1866" s="39">
        <v>45347</v>
      </c>
      <c r="Z1866" s="39">
        <v>45729</v>
      </c>
      <c r="AA1866" t="s">
        <v>133</v>
      </c>
      <c r="AB1866" t="s">
        <v>134</v>
      </c>
      <c r="AC1866" s="1">
        <f>LEN(טבלה2[[#This Row],[מספר רכב]])</f>
        <v>7</v>
      </c>
      <c r="AD1866" s="1" t="str">
        <f>RIGHT(טבלה2[[#This Row],[מספר רכב]],טבלה2[[#This Row],[ספרות בצדדים]])</f>
        <v>62</v>
      </c>
      <c r="AE1866" s="1" t="str">
        <f>MID(טבלה2[[#This Row],[מספר רכב]],טבלה2[[#This Row],[ספרות בצדדים]]+1,טבלה2[[#This Row],[ספרות באמצע]])</f>
        <v>374</v>
      </c>
      <c r="AF1866" s="1" t="str">
        <f>MID(טבלה2[[#This Row],[מספר רכב]],1,טבלה2[[#This Row],[ספרות בצדדים]])</f>
        <v>66</v>
      </c>
      <c r="AG1866" s="1" t="str">
        <f>CONCATENATE(טבלה2[[#This Row],[חלק שמאלי]],"-",טבלה2[[#This Row],[אמצע]],"-",טבלה2[[#This Row],[חלק ימני]])</f>
        <v>66-374-62</v>
      </c>
      <c r="AH1866">
        <f>IF(טבלה2[[#This Row],[מספר ספרות]]=7,3,2)</f>
        <v>3</v>
      </c>
      <c r="AI1866">
        <f>IF(טבלה2[[#This Row],[מספר ספרות]]=7,2,3)</f>
        <v>2</v>
      </c>
    </row>
    <row r="1867" spans="17:35" x14ac:dyDescent="0.25">
      <c r="Q1867">
        <v>2085466</v>
      </c>
      <c r="R1867">
        <v>590</v>
      </c>
      <c r="S1867" t="s">
        <v>235</v>
      </c>
      <c r="T1867" t="s">
        <v>236</v>
      </c>
      <c r="U1867" t="s">
        <v>130</v>
      </c>
      <c r="V1867">
        <v>15</v>
      </c>
      <c r="W1867">
        <v>2008</v>
      </c>
      <c r="X1867" s="1">
        <f>2025-טבלה2[[#This Row],[שנת יצור]]</f>
        <v>17</v>
      </c>
      <c r="Y1867" s="39">
        <v>45336</v>
      </c>
      <c r="Z1867" s="39">
        <v>45739</v>
      </c>
      <c r="AA1867" t="s">
        <v>116</v>
      </c>
      <c r="AB1867" t="s">
        <v>238</v>
      </c>
      <c r="AC1867" s="1">
        <f>LEN(טבלה2[[#This Row],[מספר רכב]])</f>
        <v>7</v>
      </c>
      <c r="AD1867" s="1" t="str">
        <f>RIGHT(טבלה2[[#This Row],[מספר רכב]],טבלה2[[#This Row],[ספרות בצדדים]])</f>
        <v>66</v>
      </c>
      <c r="AE1867" s="1" t="str">
        <f>MID(טבלה2[[#This Row],[מספר רכב]],טבלה2[[#This Row],[ספרות בצדדים]]+1,טבלה2[[#This Row],[ספרות באמצע]])</f>
        <v>854</v>
      </c>
      <c r="AF1867" s="1" t="str">
        <f>MID(טבלה2[[#This Row],[מספר רכב]],1,טבלה2[[#This Row],[ספרות בצדדים]])</f>
        <v>20</v>
      </c>
      <c r="AG1867" s="1" t="str">
        <f>CONCATENATE(טבלה2[[#This Row],[חלק שמאלי]],"-",טבלה2[[#This Row],[אמצע]],"-",טבלה2[[#This Row],[חלק ימני]])</f>
        <v>20-854-66</v>
      </c>
      <c r="AH1867">
        <f>IF(טבלה2[[#This Row],[מספר ספרות]]=7,3,2)</f>
        <v>3</v>
      </c>
      <c r="AI1867">
        <f>IF(טבלה2[[#This Row],[מספר ספרות]]=7,2,3)</f>
        <v>2</v>
      </c>
    </row>
    <row r="1868" spans="17:35" x14ac:dyDescent="0.25">
      <c r="Q1868">
        <v>6018466</v>
      </c>
      <c r="R1868">
        <v>253</v>
      </c>
      <c r="S1868" t="s">
        <v>196</v>
      </c>
      <c r="T1868" t="s">
        <v>243</v>
      </c>
      <c r="U1868" t="s">
        <v>198</v>
      </c>
      <c r="V1868">
        <v>15</v>
      </c>
      <c r="W1868">
        <v>2009</v>
      </c>
      <c r="X1868" s="1">
        <f>2025-טבלה2[[#This Row],[שנת יצור]]</f>
        <v>16</v>
      </c>
      <c r="Y1868" s="39">
        <v>45474</v>
      </c>
      <c r="Z1868" s="39">
        <v>45830</v>
      </c>
      <c r="AA1868" t="s">
        <v>116</v>
      </c>
      <c r="AB1868" t="s">
        <v>200</v>
      </c>
      <c r="AC1868" s="1">
        <f>LEN(טבלה2[[#This Row],[מספר רכב]])</f>
        <v>7</v>
      </c>
      <c r="AD1868" s="1" t="str">
        <f>RIGHT(טבלה2[[#This Row],[מספר רכב]],טבלה2[[#This Row],[ספרות בצדדים]])</f>
        <v>66</v>
      </c>
      <c r="AE1868" s="1" t="str">
        <f>MID(טבלה2[[#This Row],[מספר רכב]],טבלה2[[#This Row],[ספרות בצדדים]]+1,טבלה2[[#This Row],[ספרות באמצע]])</f>
        <v>184</v>
      </c>
      <c r="AF1868" s="1" t="str">
        <f>MID(טבלה2[[#This Row],[מספר רכב]],1,טבלה2[[#This Row],[ספרות בצדדים]])</f>
        <v>60</v>
      </c>
      <c r="AG1868" s="1" t="str">
        <f>CONCATENATE(טבלה2[[#This Row],[חלק שמאלי]],"-",טבלה2[[#This Row],[אמצע]],"-",טבלה2[[#This Row],[חלק ימני]])</f>
        <v>60-184-66</v>
      </c>
      <c r="AH1868">
        <f>IF(טבלה2[[#This Row],[מספר ספרות]]=7,3,2)</f>
        <v>3</v>
      </c>
      <c r="AI1868">
        <f>IF(טבלה2[[#This Row],[מספר ספרות]]=7,2,3)</f>
        <v>2</v>
      </c>
    </row>
    <row r="1869" spans="17:35" x14ac:dyDescent="0.25">
      <c r="Q1869">
        <v>9241456</v>
      </c>
      <c r="R1869">
        <v>430</v>
      </c>
      <c r="S1869" t="s">
        <v>274</v>
      </c>
      <c r="T1869" t="s">
        <v>697</v>
      </c>
      <c r="U1869" t="s">
        <v>125</v>
      </c>
      <c r="W1869">
        <v>2005</v>
      </c>
      <c r="X1869" s="1">
        <f>2025-טבלה2[[#This Row],[שנת יצור]]</f>
        <v>20</v>
      </c>
      <c r="Y1869" s="39">
        <v>45489</v>
      </c>
      <c r="Z1869" s="39">
        <v>45463</v>
      </c>
      <c r="AA1869" t="s">
        <v>133</v>
      </c>
      <c r="AB1869" t="s">
        <v>698</v>
      </c>
      <c r="AC1869" s="1">
        <f>LEN(טבלה2[[#This Row],[מספר רכב]])</f>
        <v>7</v>
      </c>
      <c r="AD1869" s="1" t="str">
        <f>RIGHT(טבלה2[[#This Row],[מספר רכב]],טבלה2[[#This Row],[ספרות בצדדים]])</f>
        <v>56</v>
      </c>
      <c r="AE1869" s="1" t="str">
        <f>MID(טבלה2[[#This Row],[מספר רכב]],טבלה2[[#This Row],[ספרות בצדדים]]+1,טבלה2[[#This Row],[ספרות באמצע]])</f>
        <v>414</v>
      </c>
      <c r="AF1869" s="1" t="str">
        <f>MID(טבלה2[[#This Row],[מספר רכב]],1,טבלה2[[#This Row],[ספרות בצדדים]])</f>
        <v>92</v>
      </c>
      <c r="AG1869" s="1" t="str">
        <f>CONCATENATE(טבלה2[[#This Row],[חלק שמאלי]],"-",טבלה2[[#This Row],[אמצע]],"-",טבלה2[[#This Row],[חלק ימני]])</f>
        <v>92-414-56</v>
      </c>
      <c r="AH1869">
        <f>IF(טבלה2[[#This Row],[מספר ספרות]]=7,3,2)</f>
        <v>3</v>
      </c>
      <c r="AI1869">
        <f>IF(טבלה2[[#This Row],[מספר ספרות]]=7,2,3)</f>
        <v>2</v>
      </c>
    </row>
    <row r="1870" spans="17:35" x14ac:dyDescent="0.25">
      <c r="Q1870">
        <v>4187861</v>
      </c>
      <c r="R1870">
        <v>588</v>
      </c>
      <c r="S1870" t="s">
        <v>111</v>
      </c>
      <c r="T1870" t="s">
        <v>253</v>
      </c>
      <c r="U1870" t="s">
        <v>188</v>
      </c>
      <c r="W1870">
        <v>2006</v>
      </c>
      <c r="X1870" s="1">
        <f>2025-טבלה2[[#This Row],[שנת יצור]]</f>
        <v>19</v>
      </c>
      <c r="Y1870" s="39">
        <v>45477</v>
      </c>
      <c r="Z1870" s="39">
        <v>45847</v>
      </c>
      <c r="AA1870" t="s">
        <v>116</v>
      </c>
      <c r="AB1870" t="s">
        <v>115</v>
      </c>
      <c r="AC1870" s="1">
        <f>LEN(טבלה2[[#This Row],[מספר רכב]])</f>
        <v>7</v>
      </c>
      <c r="AD1870" s="1" t="str">
        <f>RIGHT(טבלה2[[#This Row],[מספר רכב]],טבלה2[[#This Row],[ספרות בצדדים]])</f>
        <v>61</v>
      </c>
      <c r="AE1870" s="1" t="str">
        <f>MID(טבלה2[[#This Row],[מספר רכב]],טבלה2[[#This Row],[ספרות בצדדים]]+1,טבלה2[[#This Row],[ספרות באמצע]])</f>
        <v>878</v>
      </c>
      <c r="AF1870" s="1" t="str">
        <f>MID(טבלה2[[#This Row],[מספר רכב]],1,טבלה2[[#This Row],[ספרות בצדדים]])</f>
        <v>41</v>
      </c>
      <c r="AG1870" s="1" t="str">
        <f>CONCATENATE(טבלה2[[#This Row],[חלק שמאלי]],"-",טבלה2[[#This Row],[אמצע]],"-",טבלה2[[#This Row],[חלק ימני]])</f>
        <v>41-878-61</v>
      </c>
      <c r="AH1870">
        <f>IF(טבלה2[[#This Row],[מספר ספרות]]=7,3,2)</f>
        <v>3</v>
      </c>
      <c r="AI1870">
        <f>IF(טבלה2[[#This Row],[מספר ספרות]]=7,2,3)</f>
        <v>2</v>
      </c>
    </row>
    <row r="1871" spans="17:35" x14ac:dyDescent="0.25">
      <c r="Q1871">
        <v>47102802</v>
      </c>
      <c r="R1871">
        <v>185</v>
      </c>
      <c r="S1871" t="s">
        <v>1034</v>
      </c>
      <c r="T1871" t="s">
        <v>1035</v>
      </c>
      <c r="U1871" t="s">
        <v>1036</v>
      </c>
      <c r="V1871">
        <v>11</v>
      </c>
      <c r="W1871">
        <v>2021</v>
      </c>
      <c r="X1871" s="1">
        <f>2025-טבלה2[[#This Row],[שנת יצור]]</f>
        <v>4</v>
      </c>
      <c r="Y1871" s="39">
        <v>45758</v>
      </c>
      <c r="Z1871" s="39">
        <v>46144</v>
      </c>
      <c r="AA1871" t="s">
        <v>119</v>
      </c>
      <c r="AB1871" t="s">
        <v>1037</v>
      </c>
      <c r="AC1871" s="1">
        <f>LEN(טבלה2[[#This Row],[מספר רכב]])</f>
        <v>8</v>
      </c>
      <c r="AD1871" s="1" t="str">
        <f>RIGHT(טבלה2[[#This Row],[מספר רכב]],טבלה2[[#This Row],[ספרות בצדדים]])</f>
        <v>802</v>
      </c>
      <c r="AE1871" s="1" t="str">
        <f>MID(טבלה2[[#This Row],[מספר רכב]],טבלה2[[#This Row],[ספרות בצדדים]]+1,טבלה2[[#This Row],[ספרות באמצע]])</f>
        <v>02</v>
      </c>
      <c r="AF1871" s="1" t="str">
        <f>MID(טבלה2[[#This Row],[מספר רכב]],1,טבלה2[[#This Row],[ספרות בצדדים]])</f>
        <v>471</v>
      </c>
      <c r="AG1871" s="1" t="str">
        <f>CONCATENATE(טבלה2[[#This Row],[חלק שמאלי]],"-",טבלה2[[#This Row],[אמצע]],"-",טבלה2[[#This Row],[חלק ימני]])</f>
        <v>471-02-802</v>
      </c>
      <c r="AH1871">
        <f>IF(טבלה2[[#This Row],[מספר ספרות]]=7,3,2)</f>
        <v>2</v>
      </c>
      <c r="AI1871">
        <f>IF(טבלה2[[#This Row],[מספר ספרות]]=7,2,3)</f>
        <v>3</v>
      </c>
    </row>
    <row r="1872" spans="17:35" x14ac:dyDescent="0.25">
      <c r="Q1872">
        <v>1316373</v>
      </c>
      <c r="R1872">
        <v>845</v>
      </c>
      <c r="S1872" t="s">
        <v>226</v>
      </c>
      <c r="T1872" t="s">
        <v>247</v>
      </c>
      <c r="U1872" t="s">
        <v>183</v>
      </c>
      <c r="V1872">
        <v>15</v>
      </c>
      <c r="W1872">
        <v>2010</v>
      </c>
      <c r="X1872" s="1">
        <f>2025-טבלה2[[#This Row],[שנת יצור]]</f>
        <v>15</v>
      </c>
      <c r="Y1872" s="39">
        <v>45454</v>
      </c>
      <c r="Z1872" s="39">
        <v>45773</v>
      </c>
      <c r="AA1872" t="s">
        <v>116</v>
      </c>
      <c r="AB1872" t="s">
        <v>230</v>
      </c>
      <c r="AC1872" s="1">
        <f>LEN(טבלה2[[#This Row],[מספר רכב]])</f>
        <v>7</v>
      </c>
      <c r="AD1872" s="1" t="str">
        <f>RIGHT(טבלה2[[#This Row],[מספר רכב]],טבלה2[[#This Row],[ספרות בצדדים]])</f>
        <v>73</v>
      </c>
      <c r="AE1872" s="1" t="str">
        <f>MID(טבלה2[[#This Row],[מספר רכב]],טבלה2[[#This Row],[ספרות בצדדים]]+1,טבלה2[[#This Row],[ספרות באמצע]])</f>
        <v>163</v>
      </c>
      <c r="AF1872" s="1" t="str">
        <f>MID(טבלה2[[#This Row],[מספר רכב]],1,טבלה2[[#This Row],[ספרות בצדדים]])</f>
        <v>13</v>
      </c>
      <c r="AG1872" s="1" t="str">
        <f>CONCATENATE(טבלה2[[#This Row],[חלק שמאלי]],"-",טבלה2[[#This Row],[אמצע]],"-",טבלה2[[#This Row],[חלק ימני]])</f>
        <v>13-163-73</v>
      </c>
      <c r="AH1872">
        <f>IF(טבלה2[[#This Row],[מספר ספרות]]=7,3,2)</f>
        <v>3</v>
      </c>
      <c r="AI1872">
        <f>IF(טבלה2[[#This Row],[מספר ספרות]]=7,2,3)</f>
        <v>2</v>
      </c>
    </row>
    <row r="1873" spans="17:35" x14ac:dyDescent="0.25">
      <c r="Q1873">
        <v>2581751</v>
      </c>
      <c r="R1873">
        <v>839</v>
      </c>
      <c r="S1873" t="s">
        <v>244</v>
      </c>
      <c r="T1873" t="s">
        <v>1038</v>
      </c>
      <c r="U1873" t="s">
        <v>125</v>
      </c>
      <c r="W1873">
        <v>2003</v>
      </c>
      <c r="X1873" s="1">
        <f>2025-טבלה2[[#This Row],[שנת יצור]]</f>
        <v>22</v>
      </c>
      <c r="Y1873" s="39">
        <v>45708</v>
      </c>
      <c r="Z1873" s="39">
        <v>45853</v>
      </c>
      <c r="AA1873" t="s">
        <v>119</v>
      </c>
      <c r="AB1873" t="s">
        <v>127</v>
      </c>
      <c r="AC1873" s="1">
        <f>LEN(טבלה2[[#This Row],[מספר רכב]])</f>
        <v>7</v>
      </c>
      <c r="AD1873" s="1" t="str">
        <f>RIGHT(טבלה2[[#This Row],[מספר רכב]],טבלה2[[#This Row],[ספרות בצדדים]])</f>
        <v>51</v>
      </c>
      <c r="AE1873" s="1" t="str">
        <f>MID(טבלה2[[#This Row],[מספר רכב]],טבלה2[[#This Row],[ספרות בצדדים]]+1,טבלה2[[#This Row],[ספרות באמצע]])</f>
        <v>817</v>
      </c>
      <c r="AF1873" s="1" t="str">
        <f>MID(טבלה2[[#This Row],[מספר רכב]],1,טבלה2[[#This Row],[ספרות בצדדים]])</f>
        <v>25</v>
      </c>
      <c r="AG1873" s="1" t="str">
        <f>CONCATENATE(טבלה2[[#This Row],[חלק שמאלי]],"-",טבלה2[[#This Row],[אמצע]],"-",טבלה2[[#This Row],[חלק ימני]])</f>
        <v>25-817-51</v>
      </c>
      <c r="AH1873">
        <f>IF(טבלה2[[#This Row],[מספר ספרות]]=7,3,2)</f>
        <v>3</v>
      </c>
      <c r="AI1873">
        <f>IF(טבלה2[[#This Row],[מספר ספרות]]=7,2,3)</f>
        <v>2</v>
      </c>
    </row>
    <row r="1874" spans="17:35" x14ac:dyDescent="0.25">
      <c r="Q1874">
        <v>6037510</v>
      </c>
      <c r="R1874">
        <v>413</v>
      </c>
      <c r="S1874" t="s">
        <v>123</v>
      </c>
      <c r="T1874" t="s">
        <v>138</v>
      </c>
      <c r="U1874" t="s">
        <v>125</v>
      </c>
      <c r="W1874">
        <v>2001</v>
      </c>
      <c r="X1874" s="1">
        <f>2025-טבלה2[[#This Row],[שנת יצור]]</f>
        <v>24</v>
      </c>
      <c r="Y1874" s="39">
        <v>45803</v>
      </c>
      <c r="Z1874" s="39">
        <v>45981</v>
      </c>
      <c r="AA1874" t="s">
        <v>119</v>
      </c>
      <c r="AB1874" t="s">
        <v>127</v>
      </c>
      <c r="AC1874" s="1">
        <f>LEN(טבלה2[[#This Row],[מספר רכב]])</f>
        <v>7</v>
      </c>
      <c r="AD1874" s="1" t="str">
        <f>RIGHT(טבלה2[[#This Row],[מספר רכב]],טבלה2[[#This Row],[ספרות בצדדים]])</f>
        <v>10</v>
      </c>
      <c r="AE1874" s="1" t="str">
        <f>MID(טבלה2[[#This Row],[מספר רכב]],טבלה2[[#This Row],[ספרות בצדדים]]+1,טבלה2[[#This Row],[ספרות באמצע]])</f>
        <v>375</v>
      </c>
      <c r="AF1874" s="1" t="str">
        <f>MID(טבלה2[[#This Row],[מספר רכב]],1,טבלה2[[#This Row],[ספרות בצדדים]])</f>
        <v>60</v>
      </c>
      <c r="AG1874" s="1" t="str">
        <f>CONCATENATE(טבלה2[[#This Row],[חלק שמאלי]],"-",טבלה2[[#This Row],[אמצע]],"-",טבלה2[[#This Row],[חלק ימני]])</f>
        <v>60-375-10</v>
      </c>
      <c r="AH1874">
        <f>IF(טבלה2[[#This Row],[מספר ספרות]]=7,3,2)</f>
        <v>3</v>
      </c>
      <c r="AI1874">
        <f>IF(טבלה2[[#This Row],[מספר ספרות]]=7,2,3)</f>
        <v>2</v>
      </c>
    </row>
    <row r="1875" spans="17:35" x14ac:dyDescent="0.25">
      <c r="Q1875">
        <v>8095071</v>
      </c>
      <c r="R1875">
        <v>413</v>
      </c>
      <c r="S1875" t="s">
        <v>123</v>
      </c>
      <c r="T1875" t="s">
        <v>181</v>
      </c>
      <c r="U1875" t="s">
        <v>125</v>
      </c>
      <c r="V1875">
        <v>15</v>
      </c>
      <c r="W1875">
        <v>2010</v>
      </c>
      <c r="X1875" s="1">
        <f>2025-טבלה2[[#This Row],[שנת יצור]]</f>
        <v>15</v>
      </c>
      <c r="Y1875" s="39">
        <v>45471</v>
      </c>
      <c r="Z1875" s="39">
        <v>45834</v>
      </c>
      <c r="AA1875" t="s">
        <v>190</v>
      </c>
      <c r="AB1875" t="s">
        <v>127</v>
      </c>
      <c r="AC1875" s="1">
        <f>LEN(טבלה2[[#This Row],[מספר רכב]])</f>
        <v>7</v>
      </c>
      <c r="AD1875" s="1" t="str">
        <f>RIGHT(טבלה2[[#This Row],[מספר רכב]],טבלה2[[#This Row],[ספרות בצדדים]])</f>
        <v>71</v>
      </c>
      <c r="AE1875" s="1" t="str">
        <f>MID(טבלה2[[#This Row],[מספר רכב]],טבלה2[[#This Row],[ספרות בצדדים]]+1,טבלה2[[#This Row],[ספרות באמצע]])</f>
        <v>950</v>
      </c>
      <c r="AF1875" s="1" t="str">
        <f>MID(טבלה2[[#This Row],[מספר רכב]],1,טבלה2[[#This Row],[ספרות בצדדים]])</f>
        <v>80</v>
      </c>
      <c r="AG1875" s="1" t="str">
        <f>CONCATENATE(טבלה2[[#This Row],[חלק שמאלי]],"-",טבלה2[[#This Row],[אמצע]],"-",טבלה2[[#This Row],[חלק ימני]])</f>
        <v>80-950-71</v>
      </c>
      <c r="AH1875">
        <f>IF(טבלה2[[#This Row],[מספר ספרות]]=7,3,2)</f>
        <v>3</v>
      </c>
      <c r="AI1875">
        <f>IF(טבלה2[[#This Row],[מספר ספרות]]=7,2,3)</f>
        <v>2</v>
      </c>
    </row>
    <row r="1876" spans="17:35" x14ac:dyDescent="0.25">
      <c r="Q1876">
        <v>6839873</v>
      </c>
      <c r="R1876">
        <v>724</v>
      </c>
      <c r="S1876" t="s">
        <v>203</v>
      </c>
      <c r="T1876" t="s">
        <v>967</v>
      </c>
      <c r="U1876" t="s">
        <v>220</v>
      </c>
      <c r="V1876">
        <v>15</v>
      </c>
      <c r="W1876">
        <v>2011</v>
      </c>
      <c r="X1876" s="1">
        <f>2025-טבלה2[[#This Row],[שנת יצור]]</f>
        <v>14</v>
      </c>
      <c r="Y1876" s="39">
        <v>45433</v>
      </c>
      <c r="Z1876" s="39">
        <v>45806</v>
      </c>
      <c r="AA1876" t="s">
        <v>184</v>
      </c>
      <c r="AB1876" t="s">
        <v>222</v>
      </c>
      <c r="AC1876" s="1">
        <f>LEN(טבלה2[[#This Row],[מספר רכב]])</f>
        <v>7</v>
      </c>
      <c r="AD1876" s="1" t="str">
        <f>RIGHT(טבלה2[[#This Row],[מספר רכב]],טבלה2[[#This Row],[ספרות בצדדים]])</f>
        <v>73</v>
      </c>
      <c r="AE1876" s="1" t="str">
        <f>MID(טבלה2[[#This Row],[מספר רכב]],טבלה2[[#This Row],[ספרות בצדדים]]+1,טבלה2[[#This Row],[ספרות באמצע]])</f>
        <v>398</v>
      </c>
      <c r="AF1876" s="1" t="str">
        <f>MID(טבלה2[[#This Row],[מספר רכב]],1,טבלה2[[#This Row],[ספרות בצדדים]])</f>
        <v>68</v>
      </c>
      <c r="AG1876" s="1" t="str">
        <f>CONCATENATE(טבלה2[[#This Row],[חלק שמאלי]],"-",טבלה2[[#This Row],[אמצע]],"-",טבלה2[[#This Row],[חלק ימני]])</f>
        <v>68-398-73</v>
      </c>
      <c r="AH1876">
        <f>IF(טבלה2[[#This Row],[מספר ספרות]]=7,3,2)</f>
        <v>3</v>
      </c>
      <c r="AI1876">
        <f>IF(טבלה2[[#This Row],[מספר ספרות]]=7,2,3)</f>
        <v>2</v>
      </c>
    </row>
    <row r="1877" spans="17:35" x14ac:dyDescent="0.25">
      <c r="Q1877">
        <v>8802360</v>
      </c>
      <c r="R1877">
        <v>588</v>
      </c>
      <c r="S1877" t="s">
        <v>111</v>
      </c>
      <c r="T1877" t="s">
        <v>112</v>
      </c>
      <c r="U1877" t="s">
        <v>121</v>
      </c>
      <c r="W1877">
        <v>2006</v>
      </c>
      <c r="X1877" s="1">
        <f>2025-טבלה2[[#This Row],[שנת יצור]]</f>
        <v>19</v>
      </c>
      <c r="Y1877" s="39">
        <v>45385</v>
      </c>
      <c r="Z1877" s="39">
        <v>45738</v>
      </c>
      <c r="AA1877" t="s">
        <v>116</v>
      </c>
      <c r="AB1877" t="s">
        <v>115</v>
      </c>
      <c r="AC1877" s="1">
        <f>LEN(טבלה2[[#This Row],[מספר רכב]])</f>
        <v>7</v>
      </c>
      <c r="AD1877" s="1" t="str">
        <f>RIGHT(טבלה2[[#This Row],[מספר רכב]],טבלה2[[#This Row],[ספרות בצדדים]])</f>
        <v>60</v>
      </c>
      <c r="AE1877" s="1" t="str">
        <f>MID(טבלה2[[#This Row],[מספר רכב]],טבלה2[[#This Row],[ספרות בצדדים]]+1,טבלה2[[#This Row],[ספרות באמצע]])</f>
        <v>023</v>
      </c>
      <c r="AF1877" s="1" t="str">
        <f>MID(טבלה2[[#This Row],[מספר רכב]],1,טבלה2[[#This Row],[ספרות בצדדים]])</f>
        <v>88</v>
      </c>
      <c r="AG1877" s="1" t="str">
        <f>CONCATENATE(טבלה2[[#This Row],[חלק שמאלי]],"-",טבלה2[[#This Row],[אמצע]],"-",טבלה2[[#This Row],[חלק ימני]])</f>
        <v>88-023-60</v>
      </c>
      <c r="AH1877">
        <f>IF(טבלה2[[#This Row],[מספר ספרות]]=7,3,2)</f>
        <v>3</v>
      </c>
      <c r="AI1877">
        <f>IF(טבלה2[[#This Row],[מספר ספרות]]=7,2,3)</f>
        <v>2</v>
      </c>
    </row>
    <row r="1878" spans="17:35" x14ac:dyDescent="0.25">
      <c r="Q1878">
        <v>4822230</v>
      </c>
      <c r="R1878">
        <v>430</v>
      </c>
      <c r="S1878" t="s">
        <v>274</v>
      </c>
      <c r="T1878" t="s">
        <v>485</v>
      </c>
      <c r="V1878">
        <v>4</v>
      </c>
      <c r="W1878">
        <v>2014</v>
      </c>
      <c r="X1878" s="1">
        <f>2025-טבלה2[[#This Row],[שנת יצור]]</f>
        <v>11</v>
      </c>
      <c r="Y1878" s="39">
        <v>45758</v>
      </c>
      <c r="Z1878" s="39">
        <v>46113</v>
      </c>
      <c r="AA1878" t="s">
        <v>119</v>
      </c>
      <c r="AB1878" t="s">
        <v>486</v>
      </c>
      <c r="AC1878" s="1">
        <f>LEN(טבלה2[[#This Row],[מספר רכב]])</f>
        <v>7</v>
      </c>
      <c r="AD1878" s="1" t="str">
        <f>RIGHT(טבלה2[[#This Row],[מספר רכב]],טבלה2[[#This Row],[ספרות בצדדים]])</f>
        <v>30</v>
      </c>
      <c r="AE1878" s="1" t="str">
        <f>MID(טבלה2[[#This Row],[מספר רכב]],טבלה2[[#This Row],[ספרות בצדדים]]+1,טבלה2[[#This Row],[ספרות באמצע]])</f>
        <v>222</v>
      </c>
      <c r="AF1878" s="1" t="str">
        <f>MID(טבלה2[[#This Row],[מספר רכב]],1,טבלה2[[#This Row],[ספרות בצדדים]])</f>
        <v>48</v>
      </c>
      <c r="AG1878" s="1" t="str">
        <f>CONCATENATE(טבלה2[[#This Row],[חלק שמאלי]],"-",טבלה2[[#This Row],[אמצע]],"-",טבלה2[[#This Row],[חלק ימני]])</f>
        <v>48-222-30</v>
      </c>
      <c r="AH1878">
        <f>IF(טבלה2[[#This Row],[מספר ספרות]]=7,3,2)</f>
        <v>3</v>
      </c>
      <c r="AI1878">
        <f>IF(טבלה2[[#This Row],[מספר ספרות]]=7,2,3)</f>
        <v>2</v>
      </c>
    </row>
    <row r="1879" spans="17:35" x14ac:dyDescent="0.25">
      <c r="Q1879">
        <v>9912863</v>
      </c>
      <c r="R1879">
        <v>751</v>
      </c>
      <c r="S1879" t="s">
        <v>231</v>
      </c>
      <c r="T1879" t="s">
        <v>703</v>
      </c>
      <c r="U1879" t="s">
        <v>704</v>
      </c>
      <c r="V1879">
        <v>15</v>
      </c>
      <c r="W1879">
        <v>2008</v>
      </c>
      <c r="X1879" s="1">
        <f>2025-טבלה2[[#This Row],[שנת יצור]]</f>
        <v>17</v>
      </c>
      <c r="Y1879" s="39">
        <v>45608</v>
      </c>
      <c r="Z1879" s="39">
        <v>45890</v>
      </c>
      <c r="AA1879" t="s">
        <v>133</v>
      </c>
      <c r="AB1879" t="s">
        <v>300</v>
      </c>
      <c r="AC1879" s="1">
        <f>LEN(טבלה2[[#This Row],[מספר רכב]])</f>
        <v>7</v>
      </c>
      <c r="AD1879" s="1" t="str">
        <f>RIGHT(טבלה2[[#This Row],[מספר רכב]],טבלה2[[#This Row],[ספרות בצדדים]])</f>
        <v>63</v>
      </c>
      <c r="AE1879" s="1" t="str">
        <f>MID(טבלה2[[#This Row],[מספר רכב]],טבלה2[[#This Row],[ספרות בצדדים]]+1,טבלה2[[#This Row],[ספרות באמצע]])</f>
        <v>128</v>
      </c>
      <c r="AF1879" s="1" t="str">
        <f>MID(טבלה2[[#This Row],[מספר רכב]],1,טבלה2[[#This Row],[ספרות בצדדים]])</f>
        <v>99</v>
      </c>
      <c r="AG1879" s="1" t="str">
        <f>CONCATENATE(טבלה2[[#This Row],[חלק שמאלי]],"-",טבלה2[[#This Row],[אמצע]],"-",טבלה2[[#This Row],[חלק ימני]])</f>
        <v>99-128-63</v>
      </c>
      <c r="AH1879">
        <f>IF(טבלה2[[#This Row],[מספר ספרות]]=7,3,2)</f>
        <v>3</v>
      </c>
      <c r="AI1879">
        <f>IF(טבלה2[[#This Row],[מספר ספרות]]=7,2,3)</f>
        <v>2</v>
      </c>
    </row>
    <row r="1880" spans="17:35" x14ac:dyDescent="0.25">
      <c r="Q1880">
        <v>47855701</v>
      </c>
      <c r="R1880">
        <v>973</v>
      </c>
      <c r="S1880" t="s">
        <v>1039</v>
      </c>
      <c r="T1880" t="s">
        <v>1040</v>
      </c>
      <c r="U1880" t="s">
        <v>201</v>
      </c>
      <c r="V1880">
        <v>15</v>
      </c>
      <c r="W1880">
        <v>2019</v>
      </c>
      <c r="X1880" s="1">
        <f>2025-טבלה2[[#This Row],[שנת יצור]]</f>
        <v>6</v>
      </c>
      <c r="Y1880" s="39">
        <v>45759</v>
      </c>
      <c r="Z1880" s="39">
        <v>46119</v>
      </c>
      <c r="AA1880" t="s">
        <v>119</v>
      </c>
      <c r="AB1880" t="s">
        <v>1041</v>
      </c>
      <c r="AC1880" s="1">
        <f>LEN(טבלה2[[#This Row],[מספר רכב]])</f>
        <v>8</v>
      </c>
      <c r="AD1880" s="1" t="str">
        <f>RIGHT(טבלה2[[#This Row],[מספר רכב]],טבלה2[[#This Row],[ספרות בצדדים]])</f>
        <v>701</v>
      </c>
      <c r="AE1880" s="1" t="str">
        <f>MID(טבלה2[[#This Row],[מספר רכב]],טבלה2[[#This Row],[ספרות בצדדים]]+1,טבלה2[[#This Row],[ספרות באמצע]])</f>
        <v>55</v>
      </c>
      <c r="AF1880" s="1" t="str">
        <f>MID(טבלה2[[#This Row],[מספר רכב]],1,טבלה2[[#This Row],[ספרות בצדדים]])</f>
        <v>478</v>
      </c>
      <c r="AG1880" s="1" t="str">
        <f>CONCATENATE(טבלה2[[#This Row],[חלק שמאלי]],"-",טבלה2[[#This Row],[אמצע]],"-",טבלה2[[#This Row],[חלק ימני]])</f>
        <v>478-55-701</v>
      </c>
      <c r="AH1880">
        <f>IF(טבלה2[[#This Row],[מספר ספרות]]=7,3,2)</f>
        <v>2</v>
      </c>
      <c r="AI1880">
        <f>IF(טבלה2[[#This Row],[מספר ספרות]]=7,2,3)</f>
        <v>3</v>
      </c>
    </row>
    <row r="1881" spans="17:35" x14ac:dyDescent="0.25">
      <c r="Q1881">
        <v>7834464</v>
      </c>
      <c r="R1881">
        <v>650</v>
      </c>
      <c r="S1881" t="s">
        <v>436</v>
      </c>
      <c r="T1881" t="s">
        <v>532</v>
      </c>
      <c r="U1881" t="s">
        <v>913</v>
      </c>
      <c r="V1881">
        <v>15</v>
      </c>
      <c r="W1881">
        <v>2008</v>
      </c>
      <c r="X1881" s="1">
        <f>2025-טבלה2[[#This Row],[שנת יצור]]</f>
        <v>17</v>
      </c>
      <c r="Y1881" s="39">
        <v>45355</v>
      </c>
      <c r="Z1881" s="39">
        <v>45738</v>
      </c>
      <c r="AA1881" t="s">
        <v>116</v>
      </c>
      <c r="AB1881" t="s">
        <v>439</v>
      </c>
      <c r="AC1881" s="1">
        <f>LEN(טבלה2[[#This Row],[מספר רכב]])</f>
        <v>7</v>
      </c>
      <c r="AD1881" s="1" t="str">
        <f>RIGHT(טבלה2[[#This Row],[מספר רכב]],טבלה2[[#This Row],[ספרות בצדדים]])</f>
        <v>64</v>
      </c>
      <c r="AE1881" s="1" t="str">
        <f>MID(טבלה2[[#This Row],[מספר רכב]],טבלה2[[#This Row],[ספרות בצדדים]]+1,טבלה2[[#This Row],[ספרות באמצע]])</f>
        <v>344</v>
      </c>
      <c r="AF1881" s="1" t="str">
        <f>MID(טבלה2[[#This Row],[מספר רכב]],1,טבלה2[[#This Row],[ספרות בצדדים]])</f>
        <v>78</v>
      </c>
      <c r="AG1881" s="1" t="str">
        <f>CONCATENATE(טבלה2[[#This Row],[חלק שמאלי]],"-",טבלה2[[#This Row],[אמצע]],"-",טבלה2[[#This Row],[חלק ימני]])</f>
        <v>78-344-64</v>
      </c>
      <c r="AH1881">
        <f>IF(טבלה2[[#This Row],[מספר ספרות]]=7,3,2)</f>
        <v>3</v>
      </c>
      <c r="AI1881">
        <f>IF(טבלה2[[#This Row],[מספר ספרות]]=7,2,3)</f>
        <v>2</v>
      </c>
    </row>
    <row r="1882" spans="17:35" x14ac:dyDescent="0.25">
      <c r="Q1882">
        <v>6681466</v>
      </c>
      <c r="R1882">
        <v>413</v>
      </c>
      <c r="S1882" t="s">
        <v>123</v>
      </c>
      <c r="T1882" t="s">
        <v>159</v>
      </c>
      <c r="U1882" t="s">
        <v>158</v>
      </c>
      <c r="V1882">
        <v>15</v>
      </c>
      <c r="W1882">
        <v>2008</v>
      </c>
      <c r="X1882" s="1">
        <f>2025-טבלה2[[#This Row],[שנת יצור]]</f>
        <v>17</v>
      </c>
      <c r="Y1882" s="39">
        <v>45712</v>
      </c>
      <c r="Z1882" s="39">
        <v>46078</v>
      </c>
      <c r="AA1882" t="s">
        <v>133</v>
      </c>
      <c r="AB1882" t="s">
        <v>127</v>
      </c>
      <c r="AC1882" s="1">
        <f>LEN(טבלה2[[#This Row],[מספר רכב]])</f>
        <v>7</v>
      </c>
      <c r="AD1882" s="1" t="str">
        <f>RIGHT(טבלה2[[#This Row],[מספר רכב]],טבלה2[[#This Row],[ספרות בצדדים]])</f>
        <v>66</v>
      </c>
      <c r="AE1882" s="1" t="str">
        <f>MID(טבלה2[[#This Row],[מספר רכב]],טבלה2[[#This Row],[ספרות בצדדים]]+1,טבלה2[[#This Row],[ספרות באמצע]])</f>
        <v>814</v>
      </c>
      <c r="AF1882" s="1" t="str">
        <f>MID(טבלה2[[#This Row],[מספר רכב]],1,טבלה2[[#This Row],[ספרות בצדדים]])</f>
        <v>66</v>
      </c>
      <c r="AG1882" s="1" t="str">
        <f>CONCATENATE(טבלה2[[#This Row],[חלק שמאלי]],"-",טבלה2[[#This Row],[אמצע]],"-",טבלה2[[#This Row],[חלק ימני]])</f>
        <v>66-814-66</v>
      </c>
      <c r="AH1882">
        <f>IF(טבלה2[[#This Row],[מספר ספרות]]=7,3,2)</f>
        <v>3</v>
      </c>
      <c r="AI1882">
        <f>IF(טבלה2[[#This Row],[מספר ספרות]]=7,2,3)</f>
        <v>2</v>
      </c>
    </row>
    <row r="1883" spans="17:35" x14ac:dyDescent="0.25">
      <c r="Q1883">
        <v>1116873</v>
      </c>
      <c r="R1883">
        <v>253</v>
      </c>
      <c r="S1883" t="s">
        <v>196</v>
      </c>
      <c r="T1883" t="s">
        <v>197</v>
      </c>
      <c r="U1883" t="s">
        <v>198</v>
      </c>
      <c r="V1883">
        <v>15</v>
      </c>
      <c r="W1883">
        <v>2010</v>
      </c>
      <c r="X1883" s="1">
        <f>2025-טבלה2[[#This Row],[שנת יצור]]</f>
        <v>15</v>
      </c>
      <c r="Y1883" s="39">
        <v>45391</v>
      </c>
      <c r="Z1883" s="39">
        <v>45737</v>
      </c>
      <c r="AA1883" t="s">
        <v>199</v>
      </c>
      <c r="AB1883" t="s">
        <v>200</v>
      </c>
      <c r="AC1883" s="1">
        <f>LEN(טבלה2[[#This Row],[מספר רכב]])</f>
        <v>7</v>
      </c>
      <c r="AD1883" s="1" t="str">
        <f>RIGHT(טבלה2[[#This Row],[מספר רכב]],טבלה2[[#This Row],[ספרות בצדדים]])</f>
        <v>73</v>
      </c>
      <c r="AE1883" s="1" t="str">
        <f>MID(טבלה2[[#This Row],[מספר רכב]],טבלה2[[#This Row],[ספרות בצדדים]]+1,טבלה2[[#This Row],[ספרות באמצע]])</f>
        <v>168</v>
      </c>
      <c r="AF1883" s="1" t="str">
        <f>MID(טבלה2[[#This Row],[מספר רכב]],1,טבלה2[[#This Row],[ספרות בצדדים]])</f>
        <v>11</v>
      </c>
      <c r="AG1883" s="1" t="str">
        <f>CONCATENATE(טבלה2[[#This Row],[חלק שמאלי]],"-",טבלה2[[#This Row],[אמצע]],"-",טבלה2[[#This Row],[חלק ימני]])</f>
        <v>11-168-73</v>
      </c>
      <c r="AH1883">
        <f>IF(טבלה2[[#This Row],[מספר ספרות]]=7,3,2)</f>
        <v>3</v>
      </c>
      <c r="AI1883">
        <f>IF(טבלה2[[#This Row],[מספר ספרות]]=7,2,3)</f>
        <v>2</v>
      </c>
    </row>
    <row r="1884" spans="17:35" x14ac:dyDescent="0.25">
      <c r="Q1884">
        <v>7754050</v>
      </c>
      <c r="R1884">
        <v>839</v>
      </c>
      <c r="S1884" t="s">
        <v>244</v>
      </c>
      <c r="T1884" t="s">
        <v>280</v>
      </c>
      <c r="U1884" t="s">
        <v>158</v>
      </c>
      <c r="W1884">
        <v>2003</v>
      </c>
      <c r="X1884" s="1">
        <f>2025-טבלה2[[#This Row],[שנת יצור]]</f>
        <v>22</v>
      </c>
      <c r="Y1884" s="39">
        <v>45683</v>
      </c>
      <c r="Z1884" s="39">
        <v>45909</v>
      </c>
      <c r="AA1884" t="s">
        <v>119</v>
      </c>
      <c r="AB1884" t="s">
        <v>127</v>
      </c>
      <c r="AC1884" s="1">
        <f>LEN(טבלה2[[#This Row],[מספר רכב]])</f>
        <v>7</v>
      </c>
      <c r="AD1884" s="1" t="str">
        <f>RIGHT(טבלה2[[#This Row],[מספר רכב]],טבלה2[[#This Row],[ספרות בצדדים]])</f>
        <v>50</v>
      </c>
      <c r="AE1884" s="1" t="str">
        <f>MID(טבלה2[[#This Row],[מספר רכב]],טבלה2[[#This Row],[ספרות בצדדים]]+1,טבלה2[[#This Row],[ספרות באמצע]])</f>
        <v>540</v>
      </c>
      <c r="AF1884" s="1" t="str">
        <f>MID(טבלה2[[#This Row],[מספר רכב]],1,טבלה2[[#This Row],[ספרות בצדדים]])</f>
        <v>77</v>
      </c>
      <c r="AG1884" s="1" t="str">
        <f>CONCATENATE(טבלה2[[#This Row],[חלק שמאלי]],"-",טבלה2[[#This Row],[אמצע]],"-",טבלה2[[#This Row],[חלק ימני]])</f>
        <v>77-540-50</v>
      </c>
      <c r="AH1884">
        <f>IF(טבלה2[[#This Row],[מספר ספרות]]=7,3,2)</f>
        <v>3</v>
      </c>
      <c r="AI1884">
        <f>IF(טבלה2[[#This Row],[מספר ספרות]]=7,2,3)</f>
        <v>2</v>
      </c>
    </row>
    <row r="1885" spans="17:35" x14ac:dyDescent="0.25">
      <c r="Q1885">
        <v>6141372</v>
      </c>
      <c r="R1885">
        <v>253</v>
      </c>
      <c r="S1885" t="s">
        <v>196</v>
      </c>
      <c r="T1885" t="s">
        <v>243</v>
      </c>
      <c r="U1885" t="s">
        <v>198</v>
      </c>
      <c r="V1885">
        <v>15</v>
      </c>
      <c r="W1885">
        <v>2010</v>
      </c>
      <c r="X1885" s="1">
        <f>2025-טבלה2[[#This Row],[שנת יצור]]</f>
        <v>15</v>
      </c>
      <c r="Y1885" s="39">
        <v>45390</v>
      </c>
      <c r="Z1885" s="39">
        <v>45719</v>
      </c>
      <c r="AA1885" t="s">
        <v>246</v>
      </c>
      <c r="AB1885" t="s">
        <v>200</v>
      </c>
      <c r="AC1885" s="1">
        <f>LEN(טבלה2[[#This Row],[מספר רכב]])</f>
        <v>7</v>
      </c>
      <c r="AD1885" s="1" t="str">
        <f>RIGHT(טבלה2[[#This Row],[מספר רכב]],טבלה2[[#This Row],[ספרות בצדדים]])</f>
        <v>72</v>
      </c>
      <c r="AE1885" s="1" t="str">
        <f>MID(טבלה2[[#This Row],[מספר רכב]],טבלה2[[#This Row],[ספרות בצדדים]]+1,טבלה2[[#This Row],[ספרות באמצע]])</f>
        <v>413</v>
      </c>
      <c r="AF1885" s="1" t="str">
        <f>MID(טבלה2[[#This Row],[מספר רכב]],1,טבלה2[[#This Row],[ספרות בצדדים]])</f>
        <v>61</v>
      </c>
      <c r="AG1885" s="1" t="str">
        <f>CONCATENATE(טבלה2[[#This Row],[חלק שמאלי]],"-",טבלה2[[#This Row],[אמצע]],"-",טבלה2[[#This Row],[חלק ימני]])</f>
        <v>61-413-72</v>
      </c>
      <c r="AH1885">
        <f>IF(טבלה2[[#This Row],[מספר ספרות]]=7,3,2)</f>
        <v>3</v>
      </c>
      <c r="AI1885">
        <f>IF(טבלה2[[#This Row],[מספר ספרות]]=7,2,3)</f>
        <v>2</v>
      </c>
    </row>
    <row r="1886" spans="17:35" x14ac:dyDescent="0.25">
      <c r="Q1886">
        <v>50561201</v>
      </c>
      <c r="R1886">
        <v>845</v>
      </c>
      <c r="S1886" t="s">
        <v>226</v>
      </c>
      <c r="T1886" t="s">
        <v>624</v>
      </c>
      <c r="U1886" t="s">
        <v>198</v>
      </c>
      <c r="V1886">
        <v>15</v>
      </c>
      <c r="W1886">
        <v>2018</v>
      </c>
      <c r="X1886" s="1">
        <f>2025-טבלה2[[#This Row],[שנת יצור]]</f>
        <v>7</v>
      </c>
      <c r="Y1886" s="39">
        <v>45757</v>
      </c>
      <c r="Z1886" s="39">
        <v>46127</v>
      </c>
      <c r="AA1886" t="s">
        <v>184</v>
      </c>
      <c r="AB1886" t="s">
        <v>358</v>
      </c>
      <c r="AC1886" s="1">
        <f>LEN(טבלה2[[#This Row],[מספר רכב]])</f>
        <v>8</v>
      </c>
      <c r="AD1886" s="1" t="str">
        <f>RIGHT(טבלה2[[#This Row],[מספר רכב]],טבלה2[[#This Row],[ספרות בצדדים]])</f>
        <v>201</v>
      </c>
      <c r="AE1886" s="1" t="str">
        <f>MID(טבלה2[[#This Row],[מספר רכב]],טבלה2[[#This Row],[ספרות בצדדים]]+1,טבלה2[[#This Row],[ספרות באמצע]])</f>
        <v>61</v>
      </c>
      <c r="AF1886" s="1" t="str">
        <f>MID(טבלה2[[#This Row],[מספר רכב]],1,טבלה2[[#This Row],[ספרות בצדדים]])</f>
        <v>505</v>
      </c>
      <c r="AG1886" s="1" t="str">
        <f>CONCATENATE(טבלה2[[#This Row],[חלק שמאלי]],"-",טבלה2[[#This Row],[אמצע]],"-",טבלה2[[#This Row],[חלק ימני]])</f>
        <v>505-61-201</v>
      </c>
      <c r="AH1886">
        <f>IF(טבלה2[[#This Row],[מספר ספרות]]=7,3,2)</f>
        <v>2</v>
      </c>
      <c r="AI1886">
        <f>IF(טבלה2[[#This Row],[מספר ספרות]]=7,2,3)</f>
        <v>3</v>
      </c>
    </row>
    <row r="1887" spans="17:35" x14ac:dyDescent="0.25">
      <c r="Q1887">
        <v>9833764</v>
      </c>
      <c r="R1887">
        <v>683</v>
      </c>
      <c r="S1887" t="s">
        <v>192</v>
      </c>
      <c r="T1887" t="s">
        <v>351</v>
      </c>
      <c r="U1887" t="s">
        <v>194</v>
      </c>
      <c r="V1887">
        <v>15</v>
      </c>
      <c r="W1887">
        <v>2008</v>
      </c>
      <c r="X1887" s="1">
        <f>2025-טבלה2[[#This Row],[שנת יצור]]</f>
        <v>17</v>
      </c>
      <c r="Y1887" s="39">
        <v>45398</v>
      </c>
      <c r="Z1887" s="39">
        <v>45746</v>
      </c>
      <c r="AA1887" t="s">
        <v>229</v>
      </c>
      <c r="AB1887" t="s">
        <v>352</v>
      </c>
      <c r="AC1887" s="1">
        <f>LEN(טבלה2[[#This Row],[מספר רכב]])</f>
        <v>7</v>
      </c>
      <c r="AD1887" s="1" t="str">
        <f>RIGHT(טבלה2[[#This Row],[מספר רכב]],טבלה2[[#This Row],[ספרות בצדדים]])</f>
        <v>64</v>
      </c>
      <c r="AE1887" s="1" t="str">
        <f>MID(טבלה2[[#This Row],[מספר רכב]],טבלה2[[#This Row],[ספרות בצדדים]]+1,טבלה2[[#This Row],[ספרות באמצע]])</f>
        <v>337</v>
      </c>
      <c r="AF1887" s="1" t="str">
        <f>MID(טבלה2[[#This Row],[מספר רכב]],1,טבלה2[[#This Row],[ספרות בצדדים]])</f>
        <v>98</v>
      </c>
      <c r="AG1887" s="1" t="str">
        <f>CONCATENATE(טבלה2[[#This Row],[חלק שמאלי]],"-",טבלה2[[#This Row],[אמצע]],"-",טבלה2[[#This Row],[חלק ימני]])</f>
        <v>98-337-64</v>
      </c>
      <c r="AH1887">
        <f>IF(טבלה2[[#This Row],[מספר ספרות]]=7,3,2)</f>
        <v>3</v>
      </c>
      <c r="AI1887">
        <f>IF(טבלה2[[#This Row],[מספר ספרות]]=7,2,3)</f>
        <v>2</v>
      </c>
    </row>
    <row r="1888" spans="17:35" x14ac:dyDescent="0.25">
      <c r="Q1888">
        <v>5230267</v>
      </c>
      <c r="R1888">
        <v>281</v>
      </c>
      <c r="S1888" t="s">
        <v>292</v>
      </c>
      <c r="T1888" t="s">
        <v>316</v>
      </c>
      <c r="U1888" t="s">
        <v>294</v>
      </c>
      <c r="V1888">
        <v>15</v>
      </c>
      <c r="W1888">
        <v>2009</v>
      </c>
      <c r="X1888" s="1">
        <f>2025-טבלה2[[#This Row],[שנת יצור]]</f>
        <v>16</v>
      </c>
      <c r="Y1888" s="39">
        <v>45371</v>
      </c>
      <c r="Z1888" s="39">
        <v>45727</v>
      </c>
      <c r="AA1888" t="s">
        <v>133</v>
      </c>
      <c r="AB1888" t="s">
        <v>295</v>
      </c>
      <c r="AC1888" s="1">
        <f>LEN(טבלה2[[#This Row],[מספר רכב]])</f>
        <v>7</v>
      </c>
      <c r="AD1888" s="1" t="str">
        <f>RIGHT(טבלה2[[#This Row],[מספר רכב]],טבלה2[[#This Row],[ספרות בצדדים]])</f>
        <v>67</v>
      </c>
      <c r="AE1888" s="1" t="str">
        <f>MID(טבלה2[[#This Row],[מספר רכב]],טבלה2[[#This Row],[ספרות בצדדים]]+1,טבלה2[[#This Row],[ספרות באמצע]])</f>
        <v>302</v>
      </c>
      <c r="AF1888" s="1" t="str">
        <f>MID(טבלה2[[#This Row],[מספר רכב]],1,טבלה2[[#This Row],[ספרות בצדדים]])</f>
        <v>52</v>
      </c>
      <c r="AG1888" s="1" t="str">
        <f>CONCATENATE(טבלה2[[#This Row],[חלק שמאלי]],"-",טבלה2[[#This Row],[אמצע]],"-",טבלה2[[#This Row],[חלק ימני]])</f>
        <v>52-302-67</v>
      </c>
      <c r="AH1888">
        <f>IF(טבלה2[[#This Row],[מספר ספרות]]=7,3,2)</f>
        <v>3</v>
      </c>
      <c r="AI1888">
        <f>IF(טבלה2[[#This Row],[מספר ספרות]]=7,2,3)</f>
        <v>2</v>
      </c>
    </row>
    <row r="1889" spans="17:35" x14ac:dyDescent="0.25">
      <c r="Q1889">
        <v>7739214</v>
      </c>
      <c r="R1889">
        <v>413</v>
      </c>
      <c r="S1889" t="s">
        <v>123</v>
      </c>
      <c r="T1889" t="s">
        <v>124</v>
      </c>
      <c r="U1889" t="s">
        <v>125</v>
      </c>
      <c r="W1889">
        <v>2006</v>
      </c>
      <c r="X1889" s="1">
        <f>2025-טבלה2[[#This Row],[שנת יצור]]</f>
        <v>19</v>
      </c>
      <c r="Y1889" s="39">
        <v>45641</v>
      </c>
      <c r="Z1889" s="39">
        <v>45961</v>
      </c>
      <c r="AA1889" t="s">
        <v>133</v>
      </c>
      <c r="AB1889" t="s">
        <v>127</v>
      </c>
      <c r="AC1889" s="1">
        <f>LEN(טבלה2[[#This Row],[מספר רכב]])</f>
        <v>7</v>
      </c>
      <c r="AD1889" s="1" t="str">
        <f>RIGHT(טבלה2[[#This Row],[מספר רכב]],טבלה2[[#This Row],[ספרות בצדדים]])</f>
        <v>14</v>
      </c>
      <c r="AE1889" s="1" t="str">
        <f>MID(טבלה2[[#This Row],[מספר רכב]],טבלה2[[#This Row],[ספרות בצדדים]]+1,טבלה2[[#This Row],[ספרות באמצע]])</f>
        <v>392</v>
      </c>
      <c r="AF1889" s="1" t="str">
        <f>MID(טבלה2[[#This Row],[מספר רכב]],1,טבלה2[[#This Row],[ספרות בצדדים]])</f>
        <v>77</v>
      </c>
      <c r="AG1889" s="1" t="str">
        <f>CONCATENATE(טבלה2[[#This Row],[חלק שמאלי]],"-",טבלה2[[#This Row],[אמצע]],"-",טבלה2[[#This Row],[חלק ימני]])</f>
        <v>77-392-14</v>
      </c>
      <c r="AH1889">
        <f>IF(טבלה2[[#This Row],[מספר ספרות]]=7,3,2)</f>
        <v>3</v>
      </c>
      <c r="AI1889">
        <f>IF(טבלה2[[#This Row],[מספר ספרות]]=7,2,3)</f>
        <v>2</v>
      </c>
    </row>
    <row r="1890" spans="17:35" x14ac:dyDescent="0.25">
      <c r="Q1890">
        <v>5971678</v>
      </c>
      <c r="R1890">
        <v>751</v>
      </c>
      <c r="S1890" t="s">
        <v>231</v>
      </c>
      <c r="T1890" t="s">
        <v>324</v>
      </c>
      <c r="U1890" t="s">
        <v>201</v>
      </c>
      <c r="V1890">
        <v>15</v>
      </c>
      <c r="W1890">
        <v>2012</v>
      </c>
      <c r="X1890" s="1">
        <f>2025-טבלה2[[#This Row],[שנת יצור]]</f>
        <v>13</v>
      </c>
      <c r="Y1890" s="39">
        <v>45369</v>
      </c>
      <c r="Z1890" s="39">
        <v>45736</v>
      </c>
      <c r="AA1890" t="s">
        <v>199</v>
      </c>
      <c r="AB1890" t="s">
        <v>325</v>
      </c>
      <c r="AC1890" s="1">
        <f>LEN(טבלה2[[#This Row],[מספר רכב]])</f>
        <v>7</v>
      </c>
      <c r="AD1890" s="1" t="str">
        <f>RIGHT(טבלה2[[#This Row],[מספר רכב]],טבלה2[[#This Row],[ספרות בצדדים]])</f>
        <v>78</v>
      </c>
      <c r="AE1890" s="1" t="str">
        <f>MID(טבלה2[[#This Row],[מספר רכב]],טבלה2[[#This Row],[ספרות בצדדים]]+1,טבלה2[[#This Row],[ספרות באמצע]])</f>
        <v>716</v>
      </c>
      <c r="AF1890" s="1" t="str">
        <f>MID(טבלה2[[#This Row],[מספר רכב]],1,טבלה2[[#This Row],[ספרות בצדדים]])</f>
        <v>59</v>
      </c>
      <c r="AG1890" s="1" t="str">
        <f>CONCATENATE(טבלה2[[#This Row],[חלק שמאלי]],"-",טבלה2[[#This Row],[אמצע]],"-",טבלה2[[#This Row],[חלק ימני]])</f>
        <v>59-716-78</v>
      </c>
      <c r="AH1890">
        <f>IF(טבלה2[[#This Row],[מספר ספרות]]=7,3,2)</f>
        <v>3</v>
      </c>
      <c r="AI1890">
        <f>IF(טבלה2[[#This Row],[מספר ספרות]]=7,2,3)</f>
        <v>2</v>
      </c>
    </row>
    <row r="1891" spans="17:35" x14ac:dyDescent="0.25">
      <c r="Q1891">
        <v>6195062</v>
      </c>
      <c r="R1891">
        <v>413</v>
      </c>
      <c r="S1891" t="s">
        <v>123</v>
      </c>
      <c r="T1891" t="s">
        <v>124</v>
      </c>
      <c r="U1891" t="s">
        <v>125</v>
      </c>
      <c r="W1891">
        <v>2007</v>
      </c>
      <c r="X1891" s="1">
        <f>2025-טבלה2[[#This Row],[שנת יצור]]</f>
        <v>18</v>
      </c>
      <c r="Y1891" s="39">
        <v>45675</v>
      </c>
      <c r="Z1891" s="39">
        <v>46036</v>
      </c>
      <c r="AA1891" t="s">
        <v>133</v>
      </c>
      <c r="AB1891" t="s">
        <v>127</v>
      </c>
      <c r="AC1891" s="1">
        <f>LEN(טבלה2[[#This Row],[מספר רכב]])</f>
        <v>7</v>
      </c>
      <c r="AD1891" s="1" t="str">
        <f>RIGHT(טבלה2[[#This Row],[מספר רכב]],טבלה2[[#This Row],[ספרות בצדדים]])</f>
        <v>62</v>
      </c>
      <c r="AE1891" s="1" t="str">
        <f>MID(טבלה2[[#This Row],[מספר רכב]],טבלה2[[#This Row],[ספרות בצדדים]]+1,טבלה2[[#This Row],[ספרות באמצע]])</f>
        <v>950</v>
      </c>
      <c r="AF1891" s="1" t="str">
        <f>MID(טבלה2[[#This Row],[מספר רכב]],1,טבלה2[[#This Row],[ספרות בצדדים]])</f>
        <v>61</v>
      </c>
      <c r="AG1891" s="1" t="str">
        <f>CONCATENATE(טבלה2[[#This Row],[חלק שמאלי]],"-",טבלה2[[#This Row],[אמצע]],"-",טבלה2[[#This Row],[חלק ימני]])</f>
        <v>61-950-62</v>
      </c>
      <c r="AH1891">
        <f>IF(טבלה2[[#This Row],[מספר ספרות]]=7,3,2)</f>
        <v>3</v>
      </c>
      <c r="AI1891">
        <f>IF(טבלה2[[#This Row],[מספר ספרות]]=7,2,3)</f>
        <v>2</v>
      </c>
    </row>
    <row r="1892" spans="17:35" x14ac:dyDescent="0.25">
      <c r="Q1892">
        <v>8524153</v>
      </c>
      <c r="R1892">
        <v>299</v>
      </c>
      <c r="S1892" t="s">
        <v>374</v>
      </c>
      <c r="T1892" t="s">
        <v>541</v>
      </c>
      <c r="U1892" t="s">
        <v>228</v>
      </c>
      <c r="V1892">
        <v>13</v>
      </c>
      <c r="W1892">
        <v>2013</v>
      </c>
      <c r="X1892" s="1">
        <f>2025-טבלה2[[#This Row],[שנת יצור]]</f>
        <v>12</v>
      </c>
      <c r="Y1892" s="39">
        <v>45483</v>
      </c>
      <c r="Z1892" s="39">
        <v>45855</v>
      </c>
      <c r="AA1892" t="s">
        <v>133</v>
      </c>
      <c r="AB1892" t="s">
        <v>542</v>
      </c>
      <c r="AC1892" s="1">
        <f>LEN(טבלה2[[#This Row],[מספר רכב]])</f>
        <v>7</v>
      </c>
      <c r="AD1892" s="1" t="str">
        <f>RIGHT(טבלה2[[#This Row],[מספר רכב]],טבלה2[[#This Row],[ספרות בצדדים]])</f>
        <v>53</v>
      </c>
      <c r="AE1892" s="1" t="str">
        <f>MID(טבלה2[[#This Row],[מספר רכב]],טבלה2[[#This Row],[ספרות בצדדים]]+1,טבלה2[[#This Row],[ספרות באמצע]])</f>
        <v>241</v>
      </c>
      <c r="AF1892" s="1" t="str">
        <f>MID(טבלה2[[#This Row],[מספר רכב]],1,טבלה2[[#This Row],[ספרות בצדדים]])</f>
        <v>85</v>
      </c>
      <c r="AG1892" s="1" t="str">
        <f>CONCATENATE(טבלה2[[#This Row],[חלק שמאלי]],"-",טבלה2[[#This Row],[אמצע]],"-",טבלה2[[#This Row],[חלק ימני]])</f>
        <v>85-241-53</v>
      </c>
      <c r="AH1892">
        <f>IF(טבלה2[[#This Row],[מספר ספרות]]=7,3,2)</f>
        <v>3</v>
      </c>
      <c r="AI1892">
        <f>IF(טבלה2[[#This Row],[מספר ספרות]]=7,2,3)</f>
        <v>2</v>
      </c>
    </row>
    <row r="1893" spans="17:35" x14ac:dyDescent="0.25">
      <c r="Q1893">
        <v>6810666</v>
      </c>
      <c r="R1893">
        <v>413</v>
      </c>
      <c r="S1893" t="s">
        <v>123</v>
      </c>
      <c r="T1893" t="s">
        <v>180</v>
      </c>
      <c r="U1893" t="s">
        <v>125</v>
      </c>
      <c r="V1893">
        <v>15</v>
      </c>
      <c r="W1893">
        <v>2008</v>
      </c>
      <c r="X1893" s="1">
        <f>2025-טבלה2[[#This Row],[שנת יצור]]</f>
        <v>17</v>
      </c>
      <c r="Y1893" s="39">
        <v>45371</v>
      </c>
      <c r="Z1893" s="39">
        <v>45728</v>
      </c>
      <c r="AA1893" t="s">
        <v>126</v>
      </c>
      <c r="AB1893" t="s">
        <v>127</v>
      </c>
      <c r="AC1893" s="1">
        <f>LEN(טבלה2[[#This Row],[מספר רכב]])</f>
        <v>7</v>
      </c>
      <c r="AD1893" s="1" t="str">
        <f>RIGHT(טבלה2[[#This Row],[מספר רכב]],טבלה2[[#This Row],[ספרות בצדדים]])</f>
        <v>66</v>
      </c>
      <c r="AE1893" s="1" t="str">
        <f>MID(טבלה2[[#This Row],[מספר רכב]],טבלה2[[#This Row],[ספרות בצדדים]]+1,טבלה2[[#This Row],[ספרות באמצע]])</f>
        <v>106</v>
      </c>
      <c r="AF1893" s="1" t="str">
        <f>MID(טבלה2[[#This Row],[מספר רכב]],1,טבלה2[[#This Row],[ספרות בצדדים]])</f>
        <v>68</v>
      </c>
      <c r="AG1893" s="1" t="str">
        <f>CONCATENATE(טבלה2[[#This Row],[חלק שמאלי]],"-",טבלה2[[#This Row],[אמצע]],"-",טבלה2[[#This Row],[חלק ימני]])</f>
        <v>68-106-66</v>
      </c>
      <c r="AH1893">
        <f>IF(טבלה2[[#This Row],[מספר ספרות]]=7,3,2)</f>
        <v>3</v>
      </c>
      <c r="AI1893">
        <f>IF(טבלה2[[#This Row],[מספר ספרות]]=7,2,3)</f>
        <v>2</v>
      </c>
    </row>
    <row r="1894" spans="17:35" x14ac:dyDescent="0.25">
      <c r="Q1894">
        <v>4582364</v>
      </c>
      <c r="R1894">
        <v>413</v>
      </c>
      <c r="S1894" t="s">
        <v>123</v>
      </c>
      <c r="T1894" t="s">
        <v>180</v>
      </c>
      <c r="U1894" t="s">
        <v>125</v>
      </c>
      <c r="V1894">
        <v>15</v>
      </c>
      <c r="W1894">
        <v>2008</v>
      </c>
      <c r="X1894" s="1">
        <f>2025-טבלה2[[#This Row],[שנת יצור]]</f>
        <v>17</v>
      </c>
      <c r="Y1894" s="39">
        <v>45692</v>
      </c>
      <c r="Z1894" s="39">
        <v>45981</v>
      </c>
      <c r="AA1894" t="s">
        <v>133</v>
      </c>
      <c r="AB1894" t="s">
        <v>127</v>
      </c>
      <c r="AC1894" s="1">
        <f>LEN(טבלה2[[#This Row],[מספר רכב]])</f>
        <v>7</v>
      </c>
      <c r="AD1894" s="1" t="str">
        <f>RIGHT(טבלה2[[#This Row],[מספר רכב]],טבלה2[[#This Row],[ספרות בצדדים]])</f>
        <v>64</v>
      </c>
      <c r="AE1894" s="1" t="str">
        <f>MID(טבלה2[[#This Row],[מספר רכב]],טבלה2[[#This Row],[ספרות בצדדים]]+1,טבלה2[[#This Row],[ספרות באמצע]])</f>
        <v>823</v>
      </c>
      <c r="AF1894" s="1" t="str">
        <f>MID(טבלה2[[#This Row],[מספר רכב]],1,טבלה2[[#This Row],[ספרות בצדדים]])</f>
        <v>45</v>
      </c>
      <c r="AG1894" s="1" t="str">
        <f>CONCATENATE(טבלה2[[#This Row],[חלק שמאלי]],"-",טבלה2[[#This Row],[אמצע]],"-",טבלה2[[#This Row],[חלק ימני]])</f>
        <v>45-823-64</v>
      </c>
      <c r="AH1894">
        <f>IF(טבלה2[[#This Row],[מספר ספרות]]=7,3,2)</f>
        <v>3</v>
      </c>
      <c r="AI1894">
        <f>IF(טבלה2[[#This Row],[מספר ספרות]]=7,2,3)</f>
        <v>2</v>
      </c>
    </row>
    <row r="1895" spans="17:35" x14ac:dyDescent="0.25">
      <c r="Q1895">
        <v>3905214</v>
      </c>
      <c r="R1895">
        <v>413</v>
      </c>
      <c r="S1895" t="s">
        <v>123</v>
      </c>
      <c r="T1895" t="s">
        <v>179</v>
      </c>
      <c r="U1895" t="s">
        <v>158</v>
      </c>
      <c r="W1895">
        <v>2006</v>
      </c>
      <c r="X1895" s="1">
        <f>2025-טבלה2[[#This Row],[שנת יצור]]</f>
        <v>19</v>
      </c>
      <c r="Y1895" s="39">
        <v>45484</v>
      </c>
      <c r="Z1895" s="39">
        <v>45848</v>
      </c>
      <c r="AA1895" t="s">
        <v>119</v>
      </c>
      <c r="AB1895" t="s">
        <v>127</v>
      </c>
      <c r="AC1895" s="1">
        <f>LEN(טבלה2[[#This Row],[מספר רכב]])</f>
        <v>7</v>
      </c>
      <c r="AD1895" s="1" t="str">
        <f>RIGHT(טבלה2[[#This Row],[מספר רכב]],טבלה2[[#This Row],[ספרות בצדדים]])</f>
        <v>14</v>
      </c>
      <c r="AE1895" s="1" t="str">
        <f>MID(טבלה2[[#This Row],[מספר רכב]],טבלה2[[#This Row],[ספרות בצדדים]]+1,טבלה2[[#This Row],[ספרות באמצע]])</f>
        <v>052</v>
      </c>
      <c r="AF1895" s="1" t="str">
        <f>MID(טבלה2[[#This Row],[מספר רכב]],1,טבלה2[[#This Row],[ספרות בצדדים]])</f>
        <v>39</v>
      </c>
      <c r="AG1895" s="1" t="str">
        <f>CONCATENATE(טבלה2[[#This Row],[חלק שמאלי]],"-",טבלה2[[#This Row],[אמצע]],"-",טבלה2[[#This Row],[חלק ימני]])</f>
        <v>39-052-14</v>
      </c>
      <c r="AH1895">
        <f>IF(טבלה2[[#This Row],[מספר ספרות]]=7,3,2)</f>
        <v>3</v>
      </c>
      <c r="AI1895">
        <f>IF(טבלה2[[#This Row],[מספר ספרות]]=7,2,3)</f>
        <v>2</v>
      </c>
    </row>
    <row r="1896" spans="17:35" x14ac:dyDescent="0.25">
      <c r="Q1896">
        <v>5155430</v>
      </c>
      <c r="R1896">
        <v>413</v>
      </c>
      <c r="S1896" t="s">
        <v>123</v>
      </c>
      <c r="T1896" t="s">
        <v>1042</v>
      </c>
      <c r="U1896" t="s">
        <v>1043</v>
      </c>
      <c r="V1896">
        <v>15</v>
      </c>
      <c r="W1896">
        <v>2014</v>
      </c>
      <c r="X1896" s="1">
        <f>2025-טבלה2[[#This Row],[שנת יצור]]</f>
        <v>11</v>
      </c>
      <c r="Y1896" s="39">
        <v>45758</v>
      </c>
      <c r="Z1896" s="39">
        <v>46133</v>
      </c>
      <c r="AA1896" t="s">
        <v>233</v>
      </c>
      <c r="AB1896" t="s">
        <v>1044</v>
      </c>
      <c r="AC1896" s="1">
        <f>LEN(טבלה2[[#This Row],[מספר רכב]])</f>
        <v>7</v>
      </c>
      <c r="AD1896" s="1" t="str">
        <f>RIGHT(טבלה2[[#This Row],[מספר רכב]],טבלה2[[#This Row],[ספרות בצדדים]])</f>
        <v>30</v>
      </c>
      <c r="AE1896" s="1" t="str">
        <f>MID(טבלה2[[#This Row],[מספר רכב]],טבלה2[[#This Row],[ספרות בצדדים]]+1,טבלה2[[#This Row],[ספרות באמצע]])</f>
        <v>554</v>
      </c>
      <c r="AF1896" s="1" t="str">
        <f>MID(טבלה2[[#This Row],[מספר רכב]],1,טבלה2[[#This Row],[ספרות בצדדים]])</f>
        <v>51</v>
      </c>
      <c r="AG1896" s="1" t="str">
        <f>CONCATENATE(טבלה2[[#This Row],[חלק שמאלי]],"-",טבלה2[[#This Row],[אמצע]],"-",טבלה2[[#This Row],[חלק ימני]])</f>
        <v>51-554-30</v>
      </c>
      <c r="AH1896">
        <f>IF(טבלה2[[#This Row],[מספר ספרות]]=7,3,2)</f>
        <v>3</v>
      </c>
      <c r="AI1896">
        <f>IF(טבלה2[[#This Row],[מספר ספרות]]=7,2,3)</f>
        <v>2</v>
      </c>
    </row>
    <row r="1897" spans="17:35" x14ac:dyDescent="0.25">
      <c r="Q1897">
        <v>8756364</v>
      </c>
      <c r="R1897">
        <v>413</v>
      </c>
      <c r="S1897" t="s">
        <v>123</v>
      </c>
      <c r="T1897" t="s">
        <v>180</v>
      </c>
      <c r="U1897" t="s">
        <v>291</v>
      </c>
      <c r="V1897">
        <v>15</v>
      </c>
      <c r="W1897">
        <v>2008</v>
      </c>
      <c r="X1897" s="1">
        <f>2025-טבלה2[[#This Row],[שנת יצור]]</f>
        <v>17</v>
      </c>
      <c r="Y1897" s="39">
        <v>45434</v>
      </c>
      <c r="Z1897" s="39">
        <v>45671</v>
      </c>
      <c r="AA1897" t="s">
        <v>133</v>
      </c>
      <c r="AB1897" t="s">
        <v>127</v>
      </c>
      <c r="AC1897" s="1">
        <f>LEN(טבלה2[[#This Row],[מספר רכב]])</f>
        <v>7</v>
      </c>
      <c r="AD1897" s="1" t="str">
        <f>RIGHT(טבלה2[[#This Row],[מספר רכב]],טבלה2[[#This Row],[ספרות בצדדים]])</f>
        <v>64</v>
      </c>
      <c r="AE1897" s="1" t="str">
        <f>MID(טבלה2[[#This Row],[מספר רכב]],טבלה2[[#This Row],[ספרות בצדדים]]+1,טבלה2[[#This Row],[ספרות באמצע]])</f>
        <v>563</v>
      </c>
      <c r="AF1897" s="1" t="str">
        <f>MID(טבלה2[[#This Row],[מספר רכב]],1,טבלה2[[#This Row],[ספרות בצדדים]])</f>
        <v>87</v>
      </c>
      <c r="AG1897" s="1" t="str">
        <f>CONCATENATE(טבלה2[[#This Row],[חלק שמאלי]],"-",טבלה2[[#This Row],[אמצע]],"-",טבלה2[[#This Row],[חלק ימני]])</f>
        <v>87-563-64</v>
      </c>
      <c r="AH1897">
        <f>IF(טבלה2[[#This Row],[מספר ספרות]]=7,3,2)</f>
        <v>3</v>
      </c>
      <c r="AI1897">
        <f>IF(טבלה2[[#This Row],[מספר ספרות]]=7,2,3)</f>
        <v>2</v>
      </c>
    </row>
    <row r="1898" spans="17:35" x14ac:dyDescent="0.25">
      <c r="Q1898">
        <v>6606266</v>
      </c>
      <c r="R1898">
        <v>413</v>
      </c>
      <c r="S1898" t="s">
        <v>123</v>
      </c>
      <c r="T1898" t="s">
        <v>132</v>
      </c>
      <c r="U1898" t="s">
        <v>125</v>
      </c>
      <c r="V1898">
        <v>9</v>
      </c>
      <c r="W1898">
        <v>2008</v>
      </c>
      <c r="X1898" s="1">
        <f>2025-טבלה2[[#This Row],[שנת יצור]]</f>
        <v>17</v>
      </c>
      <c r="Y1898" s="39">
        <v>45754</v>
      </c>
      <c r="Z1898" s="39">
        <v>46059</v>
      </c>
      <c r="AA1898" t="s">
        <v>264</v>
      </c>
      <c r="AB1898" t="s">
        <v>134</v>
      </c>
      <c r="AC1898" s="1">
        <f>LEN(טבלה2[[#This Row],[מספר רכב]])</f>
        <v>7</v>
      </c>
      <c r="AD1898" s="1" t="str">
        <f>RIGHT(טבלה2[[#This Row],[מספר רכב]],טבלה2[[#This Row],[ספרות בצדדים]])</f>
        <v>66</v>
      </c>
      <c r="AE1898" s="1" t="str">
        <f>MID(טבלה2[[#This Row],[מספר רכב]],טבלה2[[#This Row],[ספרות בצדדים]]+1,טבלה2[[#This Row],[ספרות באמצע]])</f>
        <v>062</v>
      </c>
      <c r="AF1898" s="1" t="str">
        <f>MID(טבלה2[[#This Row],[מספר רכב]],1,טבלה2[[#This Row],[ספרות בצדדים]])</f>
        <v>66</v>
      </c>
      <c r="AG1898" s="1" t="str">
        <f>CONCATENATE(טבלה2[[#This Row],[חלק שמאלי]],"-",טבלה2[[#This Row],[אמצע]],"-",טבלה2[[#This Row],[חלק ימני]])</f>
        <v>66-062-66</v>
      </c>
      <c r="AH1898">
        <f>IF(טבלה2[[#This Row],[מספר ספרות]]=7,3,2)</f>
        <v>3</v>
      </c>
      <c r="AI1898">
        <f>IF(טבלה2[[#This Row],[מספר ספרות]]=7,2,3)</f>
        <v>2</v>
      </c>
    </row>
    <row r="1899" spans="17:35" x14ac:dyDescent="0.25">
      <c r="Q1899">
        <v>4955862</v>
      </c>
      <c r="R1899">
        <v>845</v>
      </c>
      <c r="S1899" t="s">
        <v>226</v>
      </c>
      <c r="T1899" t="s">
        <v>247</v>
      </c>
      <c r="U1899" t="s">
        <v>183</v>
      </c>
      <c r="W1899">
        <v>2007</v>
      </c>
      <c r="X1899" s="1">
        <f>2025-טבלה2[[#This Row],[שנת יצור]]</f>
        <v>18</v>
      </c>
      <c r="Y1899" s="39">
        <v>45598</v>
      </c>
      <c r="Z1899" s="39">
        <v>45980</v>
      </c>
      <c r="AA1899" t="s">
        <v>119</v>
      </c>
      <c r="AB1899" t="s">
        <v>230</v>
      </c>
      <c r="AC1899" s="1">
        <f>LEN(טבלה2[[#This Row],[מספר רכב]])</f>
        <v>7</v>
      </c>
      <c r="AD1899" s="1" t="str">
        <f>RIGHT(טבלה2[[#This Row],[מספר רכב]],טבלה2[[#This Row],[ספרות בצדדים]])</f>
        <v>62</v>
      </c>
      <c r="AE1899" s="1" t="str">
        <f>MID(טבלה2[[#This Row],[מספר רכב]],טבלה2[[#This Row],[ספרות בצדדים]]+1,טבלה2[[#This Row],[ספרות באמצע]])</f>
        <v>558</v>
      </c>
      <c r="AF1899" s="1" t="str">
        <f>MID(טבלה2[[#This Row],[מספר רכב]],1,טבלה2[[#This Row],[ספרות בצדדים]])</f>
        <v>49</v>
      </c>
      <c r="AG1899" s="1" t="str">
        <f>CONCATENATE(טבלה2[[#This Row],[חלק שמאלי]],"-",טבלה2[[#This Row],[אמצע]],"-",טבלה2[[#This Row],[חלק ימני]])</f>
        <v>49-558-62</v>
      </c>
      <c r="AH1899">
        <f>IF(טבלה2[[#This Row],[מספר ספרות]]=7,3,2)</f>
        <v>3</v>
      </c>
      <c r="AI1899">
        <f>IF(טבלה2[[#This Row],[מספר ספרות]]=7,2,3)</f>
        <v>2</v>
      </c>
    </row>
    <row r="1900" spans="17:35" x14ac:dyDescent="0.25">
      <c r="Q1900">
        <v>33725001</v>
      </c>
      <c r="R1900">
        <v>588</v>
      </c>
      <c r="S1900" t="s">
        <v>111</v>
      </c>
      <c r="T1900" t="s">
        <v>543</v>
      </c>
      <c r="U1900" t="s">
        <v>278</v>
      </c>
      <c r="V1900">
        <v>14</v>
      </c>
      <c r="W1900">
        <v>2018</v>
      </c>
      <c r="X1900" s="1">
        <f>2025-טבלה2[[#This Row],[שנת יצור]]</f>
        <v>7</v>
      </c>
      <c r="Y1900" s="39">
        <v>45489</v>
      </c>
      <c r="Z1900" s="39">
        <v>45855</v>
      </c>
      <c r="AA1900" t="s">
        <v>119</v>
      </c>
      <c r="AB1900" t="s">
        <v>117</v>
      </c>
      <c r="AC1900" s="1">
        <f>LEN(טבלה2[[#This Row],[מספר רכב]])</f>
        <v>8</v>
      </c>
      <c r="AD1900" s="1" t="str">
        <f>RIGHT(טבלה2[[#This Row],[מספר רכב]],טבלה2[[#This Row],[ספרות בצדדים]])</f>
        <v>001</v>
      </c>
      <c r="AE1900" s="1" t="str">
        <f>MID(טבלה2[[#This Row],[מספר רכב]],טבלה2[[#This Row],[ספרות בצדדים]]+1,טבלה2[[#This Row],[ספרות באמצע]])</f>
        <v>25</v>
      </c>
      <c r="AF1900" s="1" t="str">
        <f>MID(טבלה2[[#This Row],[מספר רכב]],1,טבלה2[[#This Row],[ספרות בצדדים]])</f>
        <v>337</v>
      </c>
      <c r="AG1900" s="1" t="str">
        <f>CONCATENATE(טבלה2[[#This Row],[חלק שמאלי]],"-",טבלה2[[#This Row],[אמצע]],"-",טבלה2[[#This Row],[חלק ימני]])</f>
        <v>337-25-001</v>
      </c>
      <c r="AH1900">
        <f>IF(טבלה2[[#This Row],[מספר ספרות]]=7,3,2)</f>
        <v>2</v>
      </c>
      <c r="AI1900">
        <f>IF(טבלה2[[#This Row],[מספר ספרות]]=7,2,3)</f>
        <v>3</v>
      </c>
    </row>
    <row r="1901" spans="17:35" x14ac:dyDescent="0.25">
      <c r="Q1901">
        <v>6641485</v>
      </c>
      <c r="R1901">
        <v>416</v>
      </c>
      <c r="S1901" t="s">
        <v>408</v>
      </c>
      <c r="T1901" t="s">
        <v>526</v>
      </c>
      <c r="U1901" t="s">
        <v>410</v>
      </c>
      <c r="V1901">
        <v>15</v>
      </c>
      <c r="W1901">
        <v>2017</v>
      </c>
      <c r="X1901" s="1">
        <f>2025-טבלה2[[#This Row],[שנת יצור]]</f>
        <v>8</v>
      </c>
      <c r="Y1901" s="39">
        <v>45485</v>
      </c>
      <c r="Z1901" s="39">
        <v>45794</v>
      </c>
      <c r="AA1901" t="s">
        <v>119</v>
      </c>
      <c r="AB1901" t="s">
        <v>304</v>
      </c>
      <c r="AC1901" s="1">
        <f>LEN(טבלה2[[#This Row],[מספר רכב]])</f>
        <v>7</v>
      </c>
      <c r="AD1901" s="1" t="str">
        <f>RIGHT(טבלה2[[#This Row],[מספר רכב]],טבלה2[[#This Row],[ספרות בצדדים]])</f>
        <v>85</v>
      </c>
      <c r="AE1901" s="1" t="str">
        <f>MID(טבלה2[[#This Row],[מספר רכב]],טבלה2[[#This Row],[ספרות בצדדים]]+1,טבלה2[[#This Row],[ספרות באמצע]])</f>
        <v>414</v>
      </c>
      <c r="AF1901" s="1" t="str">
        <f>MID(טבלה2[[#This Row],[מספר רכב]],1,טבלה2[[#This Row],[ספרות בצדדים]])</f>
        <v>66</v>
      </c>
      <c r="AG1901" s="1" t="str">
        <f>CONCATENATE(טבלה2[[#This Row],[חלק שמאלי]],"-",טבלה2[[#This Row],[אמצע]],"-",טבלה2[[#This Row],[חלק ימני]])</f>
        <v>66-414-85</v>
      </c>
      <c r="AH1901">
        <f>IF(טבלה2[[#This Row],[מספר ספרות]]=7,3,2)</f>
        <v>3</v>
      </c>
      <c r="AI1901">
        <f>IF(טבלה2[[#This Row],[מספר ספרות]]=7,2,3)</f>
        <v>2</v>
      </c>
    </row>
    <row r="1902" spans="17:35" x14ac:dyDescent="0.25">
      <c r="Q1902">
        <v>2503471</v>
      </c>
      <c r="R1902">
        <v>588</v>
      </c>
      <c r="S1902" t="s">
        <v>111</v>
      </c>
      <c r="T1902" t="s">
        <v>249</v>
      </c>
      <c r="U1902" t="s">
        <v>130</v>
      </c>
      <c r="V1902">
        <v>15</v>
      </c>
      <c r="W1902">
        <v>2010</v>
      </c>
      <c r="X1902" s="1">
        <f>2025-טבלה2[[#This Row],[שנת יצור]]</f>
        <v>15</v>
      </c>
      <c r="Y1902" s="39">
        <v>45487</v>
      </c>
      <c r="Z1902" s="39">
        <v>45858</v>
      </c>
      <c r="AA1902" t="s">
        <v>116</v>
      </c>
      <c r="AB1902" t="s">
        <v>250</v>
      </c>
      <c r="AC1902" s="1">
        <f>LEN(טבלה2[[#This Row],[מספר רכב]])</f>
        <v>7</v>
      </c>
      <c r="AD1902" s="1" t="str">
        <f>RIGHT(טבלה2[[#This Row],[מספר רכב]],טבלה2[[#This Row],[ספרות בצדדים]])</f>
        <v>71</v>
      </c>
      <c r="AE1902" s="1" t="str">
        <f>MID(טבלה2[[#This Row],[מספר רכב]],טבלה2[[#This Row],[ספרות בצדדים]]+1,טבלה2[[#This Row],[ספרות באמצע]])</f>
        <v>034</v>
      </c>
      <c r="AF1902" s="1" t="str">
        <f>MID(טבלה2[[#This Row],[מספר רכב]],1,טבלה2[[#This Row],[ספרות בצדדים]])</f>
        <v>25</v>
      </c>
      <c r="AG1902" s="1" t="str">
        <f>CONCATENATE(טבלה2[[#This Row],[חלק שמאלי]],"-",טבלה2[[#This Row],[אמצע]],"-",טבלה2[[#This Row],[חלק ימני]])</f>
        <v>25-034-71</v>
      </c>
      <c r="AH1902">
        <f>IF(טבלה2[[#This Row],[מספר ספרות]]=7,3,2)</f>
        <v>3</v>
      </c>
      <c r="AI1902">
        <f>IF(טבלה2[[#This Row],[מספר ספרות]]=7,2,3)</f>
        <v>2</v>
      </c>
    </row>
    <row r="1903" spans="17:35" x14ac:dyDescent="0.25">
      <c r="Q1903">
        <v>4535914</v>
      </c>
      <c r="R1903">
        <v>588</v>
      </c>
      <c r="S1903" t="s">
        <v>111</v>
      </c>
      <c r="T1903" t="s">
        <v>112</v>
      </c>
      <c r="U1903" t="s">
        <v>121</v>
      </c>
      <c r="W1903">
        <v>2005</v>
      </c>
      <c r="X1903" s="1">
        <f>2025-טבלה2[[#This Row],[שנת יצור]]</f>
        <v>20</v>
      </c>
      <c r="Y1903" s="39">
        <v>45522</v>
      </c>
      <c r="Z1903" s="39">
        <v>45470</v>
      </c>
      <c r="AA1903" t="s">
        <v>116</v>
      </c>
      <c r="AB1903" t="s">
        <v>115</v>
      </c>
      <c r="AC1903" s="1">
        <f>LEN(טבלה2[[#This Row],[מספר רכב]])</f>
        <v>7</v>
      </c>
      <c r="AD1903" s="1" t="str">
        <f>RIGHT(טבלה2[[#This Row],[מספר רכב]],טבלה2[[#This Row],[ספרות בצדדים]])</f>
        <v>14</v>
      </c>
      <c r="AE1903" s="1" t="str">
        <f>MID(טבלה2[[#This Row],[מספר רכב]],טבלה2[[#This Row],[ספרות בצדדים]]+1,טבלה2[[#This Row],[ספרות באמצע]])</f>
        <v>359</v>
      </c>
      <c r="AF1903" s="1" t="str">
        <f>MID(טבלה2[[#This Row],[מספר רכב]],1,טבלה2[[#This Row],[ספרות בצדדים]])</f>
        <v>45</v>
      </c>
      <c r="AG1903" s="1" t="str">
        <f>CONCATENATE(טבלה2[[#This Row],[חלק שמאלי]],"-",טבלה2[[#This Row],[אמצע]],"-",טבלה2[[#This Row],[חלק ימני]])</f>
        <v>45-359-14</v>
      </c>
      <c r="AH1903">
        <f>IF(טבלה2[[#This Row],[מספר ספרות]]=7,3,2)</f>
        <v>3</v>
      </c>
      <c r="AI1903">
        <f>IF(טבלה2[[#This Row],[מספר ספרות]]=7,2,3)</f>
        <v>2</v>
      </c>
    </row>
    <row r="1904" spans="17:35" x14ac:dyDescent="0.25">
      <c r="Q1904">
        <v>8327957</v>
      </c>
      <c r="R1904">
        <v>481</v>
      </c>
      <c r="S1904" t="s">
        <v>165</v>
      </c>
      <c r="T1904" t="s">
        <v>618</v>
      </c>
      <c r="U1904" t="s">
        <v>183</v>
      </c>
      <c r="W1904">
        <v>2005</v>
      </c>
      <c r="X1904" s="1">
        <f>2025-טבלה2[[#This Row],[שנת יצור]]</f>
        <v>20</v>
      </c>
      <c r="Y1904" s="39">
        <v>45467</v>
      </c>
      <c r="Z1904" s="39">
        <v>45464</v>
      </c>
      <c r="AA1904" t="s">
        <v>114</v>
      </c>
      <c r="AB1904" t="s">
        <v>168</v>
      </c>
      <c r="AC1904" s="1">
        <f>LEN(טבלה2[[#This Row],[מספר רכב]])</f>
        <v>7</v>
      </c>
      <c r="AD1904" s="1" t="str">
        <f>RIGHT(טבלה2[[#This Row],[מספר רכב]],טבלה2[[#This Row],[ספרות בצדדים]])</f>
        <v>57</v>
      </c>
      <c r="AE1904" s="1" t="str">
        <f>MID(טבלה2[[#This Row],[מספר רכב]],טבלה2[[#This Row],[ספרות בצדדים]]+1,טבלה2[[#This Row],[ספרות באמצע]])</f>
        <v>279</v>
      </c>
      <c r="AF1904" s="1" t="str">
        <f>MID(טבלה2[[#This Row],[מספר רכב]],1,טבלה2[[#This Row],[ספרות בצדדים]])</f>
        <v>83</v>
      </c>
      <c r="AG1904" s="1" t="str">
        <f>CONCATENATE(טבלה2[[#This Row],[חלק שמאלי]],"-",טבלה2[[#This Row],[אמצע]],"-",טבלה2[[#This Row],[חלק ימני]])</f>
        <v>83-279-57</v>
      </c>
      <c r="AH1904">
        <f>IF(טבלה2[[#This Row],[מספר ספרות]]=7,3,2)</f>
        <v>3</v>
      </c>
      <c r="AI1904">
        <f>IF(טבלה2[[#This Row],[מספר ספרות]]=7,2,3)</f>
        <v>2</v>
      </c>
    </row>
    <row r="1905" spans="17:35" x14ac:dyDescent="0.25">
      <c r="Q1905">
        <v>2039365</v>
      </c>
      <c r="R1905">
        <v>588</v>
      </c>
      <c r="S1905" t="s">
        <v>111</v>
      </c>
      <c r="T1905" t="s">
        <v>129</v>
      </c>
      <c r="U1905" t="s">
        <v>130</v>
      </c>
      <c r="V1905">
        <v>15</v>
      </c>
      <c r="W1905">
        <v>2008</v>
      </c>
      <c r="X1905" s="1">
        <f>2025-טבלה2[[#This Row],[שנת יצור]]</f>
        <v>17</v>
      </c>
      <c r="Y1905" s="39">
        <v>45630</v>
      </c>
      <c r="Z1905" s="39">
        <v>46001</v>
      </c>
      <c r="AA1905" t="s">
        <v>119</v>
      </c>
      <c r="AB1905" t="s">
        <v>131</v>
      </c>
      <c r="AC1905" s="1">
        <f>LEN(טבלה2[[#This Row],[מספר רכב]])</f>
        <v>7</v>
      </c>
      <c r="AD1905" s="1" t="str">
        <f>RIGHT(טבלה2[[#This Row],[מספר רכב]],טבלה2[[#This Row],[ספרות בצדדים]])</f>
        <v>65</v>
      </c>
      <c r="AE1905" s="1" t="str">
        <f>MID(טבלה2[[#This Row],[מספר רכב]],טבלה2[[#This Row],[ספרות בצדדים]]+1,טבלה2[[#This Row],[ספרות באמצע]])</f>
        <v>393</v>
      </c>
      <c r="AF1905" s="1" t="str">
        <f>MID(טבלה2[[#This Row],[מספר רכב]],1,טבלה2[[#This Row],[ספרות בצדדים]])</f>
        <v>20</v>
      </c>
      <c r="AG1905" s="1" t="str">
        <f>CONCATENATE(טבלה2[[#This Row],[חלק שמאלי]],"-",טבלה2[[#This Row],[אמצע]],"-",טבלה2[[#This Row],[חלק ימני]])</f>
        <v>20-393-65</v>
      </c>
      <c r="AH1905">
        <f>IF(טבלה2[[#This Row],[מספר ספרות]]=7,3,2)</f>
        <v>3</v>
      </c>
      <c r="AI1905">
        <f>IF(טבלה2[[#This Row],[מספר ספרות]]=7,2,3)</f>
        <v>2</v>
      </c>
    </row>
    <row r="1906" spans="17:35" x14ac:dyDescent="0.25">
      <c r="Q1906">
        <v>8994862</v>
      </c>
      <c r="R1906">
        <v>778</v>
      </c>
      <c r="S1906" t="s">
        <v>353</v>
      </c>
      <c r="T1906" t="s">
        <v>1045</v>
      </c>
      <c r="U1906" t="s">
        <v>1046</v>
      </c>
      <c r="W1906">
        <v>2007</v>
      </c>
      <c r="X1906" s="1">
        <f>2025-טבלה2[[#This Row],[שנת יצור]]</f>
        <v>18</v>
      </c>
      <c r="Y1906" s="39">
        <v>45424</v>
      </c>
      <c r="Z1906" s="39">
        <v>45813</v>
      </c>
      <c r="AA1906" t="s">
        <v>122</v>
      </c>
      <c r="AB1906" t="s">
        <v>407</v>
      </c>
      <c r="AC1906" s="1">
        <f>LEN(טבלה2[[#This Row],[מספר רכב]])</f>
        <v>7</v>
      </c>
      <c r="AD1906" s="1" t="str">
        <f>RIGHT(טבלה2[[#This Row],[מספר רכב]],טבלה2[[#This Row],[ספרות בצדדים]])</f>
        <v>62</v>
      </c>
      <c r="AE1906" s="1" t="str">
        <f>MID(טבלה2[[#This Row],[מספר רכב]],טבלה2[[#This Row],[ספרות בצדדים]]+1,טבלה2[[#This Row],[ספרות באמצע]])</f>
        <v>948</v>
      </c>
      <c r="AF1906" s="1" t="str">
        <f>MID(טבלה2[[#This Row],[מספר רכב]],1,טבלה2[[#This Row],[ספרות בצדדים]])</f>
        <v>89</v>
      </c>
      <c r="AG1906" s="1" t="str">
        <f>CONCATENATE(טבלה2[[#This Row],[חלק שמאלי]],"-",טבלה2[[#This Row],[אמצע]],"-",טבלה2[[#This Row],[חלק ימני]])</f>
        <v>89-948-62</v>
      </c>
      <c r="AH1906">
        <f>IF(טבלה2[[#This Row],[מספר ספרות]]=7,3,2)</f>
        <v>3</v>
      </c>
      <c r="AI1906">
        <f>IF(טבלה2[[#This Row],[מספר ספרות]]=7,2,3)</f>
        <v>2</v>
      </c>
    </row>
    <row r="1907" spans="17:35" x14ac:dyDescent="0.25">
      <c r="Q1907">
        <v>8773360</v>
      </c>
      <c r="R1907">
        <v>588</v>
      </c>
      <c r="S1907" t="s">
        <v>111</v>
      </c>
      <c r="T1907" t="s">
        <v>463</v>
      </c>
      <c r="U1907" t="s">
        <v>130</v>
      </c>
      <c r="W1907">
        <v>2006</v>
      </c>
      <c r="X1907" s="1">
        <f>2025-טבלה2[[#This Row],[שנת יצור]]</f>
        <v>19</v>
      </c>
      <c r="Y1907" s="39">
        <v>45350</v>
      </c>
      <c r="Z1907" s="39">
        <v>45736</v>
      </c>
      <c r="AA1907" t="s">
        <v>119</v>
      </c>
      <c r="AB1907" t="s">
        <v>131</v>
      </c>
      <c r="AC1907" s="1">
        <f>LEN(טבלה2[[#This Row],[מספר רכב]])</f>
        <v>7</v>
      </c>
      <c r="AD1907" s="1" t="str">
        <f>RIGHT(טבלה2[[#This Row],[מספר רכב]],טבלה2[[#This Row],[ספרות בצדדים]])</f>
        <v>60</v>
      </c>
      <c r="AE1907" s="1" t="str">
        <f>MID(טבלה2[[#This Row],[מספר רכב]],טבלה2[[#This Row],[ספרות בצדדים]]+1,טבלה2[[#This Row],[ספרות באמצע]])</f>
        <v>733</v>
      </c>
      <c r="AF1907" s="1" t="str">
        <f>MID(טבלה2[[#This Row],[מספר רכב]],1,טבלה2[[#This Row],[ספרות בצדדים]])</f>
        <v>87</v>
      </c>
      <c r="AG1907" s="1" t="str">
        <f>CONCATENATE(טבלה2[[#This Row],[חלק שמאלי]],"-",טבלה2[[#This Row],[אמצע]],"-",טבלה2[[#This Row],[חלק ימני]])</f>
        <v>87-733-60</v>
      </c>
      <c r="AH1907">
        <f>IF(טבלה2[[#This Row],[מספר ספרות]]=7,3,2)</f>
        <v>3</v>
      </c>
      <c r="AI1907">
        <f>IF(טבלה2[[#This Row],[מספר ספרות]]=7,2,3)</f>
        <v>2</v>
      </c>
    </row>
    <row r="1908" spans="17:35" x14ac:dyDescent="0.25">
      <c r="Q1908">
        <v>7407970</v>
      </c>
      <c r="R1908">
        <v>312</v>
      </c>
      <c r="S1908" t="s">
        <v>153</v>
      </c>
      <c r="T1908" t="s">
        <v>1047</v>
      </c>
      <c r="U1908" t="s">
        <v>1048</v>
      </c>
      <c r="V1908">
        <v>15</v>
      </c>
      <c r="W1908">
        <v>2011</v>
      </c>
      <c r="X1908" s="1">
        <f>2025-טבלה2[[#This Row],[שנת יצור]]</f>
        <v>14</v>
      </c>
      <c r="Y1908" s="39">
        <v>45464</v>
      </c>
      <c r="Z1908" s="39">
        <v>45812</v>
      </c>
      <c r="AA1908" t="s">
        <v>233</v>
      </c>
      <c r="AB1908" t="s">
        <v>225</v>
      </c>
      <c r="AC1908" s="1">
        <f>LEN(טבלה2[[#This Row],[מספר רכב]])</f>
        <v>7</v>
      </c>
      <c r="AD1908" s="1" t="str">
        <f>RIGHT(טבלה2[[#This Row],[מספר רכב]],טבלה2[[#This Row],[ספרות בצדדים]])</f>
        <v>70</v>
      </c>
      <c r="AE1908" s="1" t="str">
        <f>MID(טבלה2[[#This Row],[מספר רכב]],טבלה2[[#This Row],[ספרות בצדדים]]+1,טבלה2[[#This Row],[ספרות באמצע]])</f>
        <v>079</v>
      </c>
      <c r="AF1908" s="1" t="str">
        <f>MID(טבלה2[[#This Row],[מספר רכב]],1,טבלה2[[#This Row],[ספרות בצדדים]])</f>
        <v>74</v>
      </c>
      <c r="AG1908" s="1" t="str">
        <f>CONCATENATE(טבלה2[[#This Row],[חלק שמאלי]],"-",טבלה2[[#This Row],[אמצע]],"-",טבלה2[[#This Row],[חלק ימני]])</f>
        <v>74-079-70</v>
      </c>
      <c r="AH1908">
        <f>IF(טבלה2[[#This Row],[מספר ספרות]]=7,3,2)</f>
        <v>3</v>
      </c>
      <c r="AI1908">
        <f>IF(טבלה2[[#This Row],[מספר ספרות]]=7,2,3)</f>
        <v>2</v>
      </c>
    </row>
    <row r="1909" spans="17:35" x14ac:dyDescent="0.25">
      <c r="Q1909">
        <v>6043857</v>
      </c>
      <c r="R1909">
        <v>155</v>
      </c>
      <c r="S1909" t="s">
        <v>149</v>
      </c>
      <c r="T1909" t="s">
        <v>150</v>
      </c>
      <c r="U1909" t="s">
        <v>151</v>
      </c>
      <c r="W1909">
        <v>2005</v>
      </c>
      <c r="X1909" s="1">
        <f>2025-טבלה2[[#This Row],[שנת יצור]]</f>
        <v>20</v>
      </c>
      <c r="Y1909" s="39">
        <v>45667</v>
      </c>
      <c r="Z1909" s="39">
        <v>46017</v>
      </c>
      <c r="AA1909" t="s">
        <v>116</v>
      </c>
      <c r="AB1909" t="s">
        <v>152</v>
      </c>
      <c r="AC1909" s="1">
        <f>LEN(טבלה2[[#This Row],[מספר רכב]])</f>
        <v>7</v>
      </c>
      <c r="AD1909" s="1" t="str">
        <f>RIGHT(טבלה2[[#This Row],[מספר רכב]],טבלה2[[#This Row],[ספרות בצדדים]])</f>
        <v>57</v>
      </c>
      <c r="AE1909" s="1" t="str">
        <f>MID(טבלה2[[#This Row],[מספר רכב]],טבלה2[[#This Row],[ספרות בצדדים]]+1,טבלה2[[#This Row],[ספרות באמצע]])</f>
        <v>438</v>
      </c>
      <c r="AF1909" s="1" t="str">
        <f>MID(טבלה2[[#This Row],[מספר רכב]],1,טבלה2[[#This Row],[ספרות בצדדים]])</f>
        <v>60</v>
      </c>
      <c r="AG1909" s="1" t="str">
        <f>CONCATENATE(טבלה2[[#This Row],[חלק שמאלי]],"-",טבלה2[[#This Row],[אמצע]],"-",טבלה2[[#This Row],[חלק ימני]])</f>
        <v>60-438-57</v>
      </c>
      <c r="AH1909">
        <f>IF(טבלה2[[#This Row],[מספר ספרות]]=7,3,2)</f>
        <v>3</v>
      </c>
      <c r="AI1909">
        <f>IF(טבלה2[[#This Row],[מספר ספרות]]=7,2,3)</f>
        <v>2</v>
      </c>
    </row>
    <row r="1910" spans="17:35" x14ac:dyDescent="0.25">
      <c r="Q1910">
        <v>5539081</v>
      </c>
      <c r="R1910">
        <v>603</v>
      </c>
      <c r="S1910" t="s">
        <v>582</v>
      </c>
      <c r="T1910" t="s">
        <v>721</v>
      </c>
      <c r="U1910" t="s">
        <v>425</v>
      </c>
      <c r="V1910">
        <v>7</v>
      </c>
      <c r="W1910">
        <v>2017</v>
      </c>
      <c r="X1910" s="1">
        <f>2025-טבלה2[[#This Row],[שנת יצור]]</f>
        <v>8</v>
      </c>
      <c r="Y1910" s="39">
        <v>45489</v>
      </c>
      <c r="Z1910" s="39">
        <v>45825</v>
      </c>
      <c r="AA1910" t="s">
        <v>1049</v>
      </c>
      <c r="AB1910" t="s">
        <v>585</v>
      </c>
      <c r="AC1910" s="1">
        <f>LEN(טבלה2[[#This Row],[מספר רכב]])</f>
        <v>7</v>
      </c>
      <c r="AD1910" s="1" t="str">
        <f>RIGHT(טבלה2[[#This Row],[מספר רכב]],טבלה2[[#This Row],[ספרות בצדדים]])</f>
        <v>81</v>
      </c>
      <c r="AE1910" s="1" t="str">
        <f>MID(טבלה2[[#This Row],[מספר רכב]],טבלה2[[#This Row],[ספרות בצדדים]]+1,טבלה2[[#This Row],[ספרות באמצע]])</f>
        <v>390</v>
      </c>
      <c r="AF1910" s="1" t="str">
        <f>MID(טבלה2[[#This Row],[מספר רכב]],1,טבלה2[[#This Row],[ספרות בצדדים]])</f>
        <v>55</v>
      </c>
      <c r="AG1910" s="1" t="str">
        <f>CONCATENATE(טבלה2[[#This Row],[חלק שמאלי]],"-",טבלה2[[#This Row],[אמצע]],"-",טבלה2[[#This Row],[חלק ימני]])</f>
        <v>55-390-81</v>
      </c>
      <c r="AH1910">
        <f>IF(טבלה2[[#This Row],[מספר ספרות]]=7,3,2)</f>
        <v>3</v>
      </c>
      <c r="AI1910">
        <f>IF(טבלה2[[#This Row],[מספר ספרות]]=7,2,3)</f>
        <v>2</v>
      </c>
    </row>
    <row r="1911" spans="17:35" x14ac:dyDescent="0.25">
      <c r="Q1911">
        <v>6016260</v>
      </c>
      <c r="R1911">
        <v>588</v>
      </c>
      <c r="S1911" t="s">
        <v>111</v>
      </c>
      <c r="T1911" t="s">
        <v>112</v>
      </c>
      <c r="U1911" t="s">
        <v>121</v>
      </c>
      <c r="W1911">
        <v>2006</v>
      </c>
      <c r="X1911" s="1">
        <f>2025-טבלה2[[#This Row],[שנת יצור]]</f>
        <v>19</v>
      </c>
      <c r="Y1911" s="39">
        <v>45698</v>
      </c>
      <c r="Z1911" s="39">
        <v>46064</v>
      </c>
      <c r="AA1911" t="s">
        <v>120</v>
      </c>
      <c r="AB1911" t="s">
        <v>115</v>
      </c>
      <c r="AC1911" s="1">
        <f>LEN(טבלה2[[#This Row],[מספר רכב]])</f>
        <v>7</v>
      </c>
      <c r="AD1911" s="1" t="str">
        <f>RIGHT(טבלה2[[#This Row],[מספר רכב]],טבלה2[[#This Row],[ספרות בצדדים]])</f>
        <v>60</v>
      </c>
      <c r="AE1911" s="1" t="str">
        <f>MID(טבלה2[[#This Row],[מספר רכב]],טבלה2[[#This Row],[ספרות בצדדים]]+1,טבלה2[[#This Row],[ספרות באמצע]])</f>
        <v>162</v>
      </c>
      <c r="AF1911" s="1" t="str">
        <f>MID(טבלה2[[#This Row],[מספר רכב]],1,טבלה2[[#This Row],[ספרות בצדדים]])</f>
        <v>60</v>
      </c>
      <c r="AG1911" s="1" t="str">
        <f>CONCATENATE(טבלה2[[#This Row],[חלק שמאלי]],"-",טבלה2[[#This Row],[אמצע]],"-",טבלה2[[#This Row],[חלק ימני]])</f>
        <v>60-162-60</v>
      </c>
      <c r="AH1911">
        <f>IF(טבלה2[[#This Row],[מספר ספרות]]=7,3,2)</f>
        <v>3</v>
      </c>
      <c r="AI1911">
        <f>IF(טבלה2[[#This Row],[מספר ספרות]]=7,2,3)</f>
        <v>2</v>
      </c>
    </row>
    <row r="1912" spans="17:35" x14ac:dyDescent="0.25">
      <c r="Q1912">
        <v>8542264</v>
      </c>
      <c r="R1912">
        <v>413</v>
      </c>
      <c r="S1912" t="s">
        <v>123</v>
      </c>
      <c r="T1912" t="s">
        <v>180</v>
      </c>
      <c r="U1912" t="s">
        <v>125</v>
      </c>
      <c r="V1912">
        <v>15</v>
      </c>
      <c r="W1912">
        <v>2008</v>
      </c>
      <c r="X1912" s="1">
        <f>2025-טבלה2[[#This Row],[שנת יצור]]</f>
        <v>17</v>
      </c>
      <c r="Y1912" s="39">
        <v>45546</v>
      </c>
      <c r="Z1912" s="39">
        <v>45987</v>
      </c>
      <c r="AA1912" t="s">
        <v>133</v>
      </c>
      <c r="AB1912" t="s">
        <v>127</v>
      </c>
      <c r="AC1912" s="1">
        <f>LEN(טבלה2[[#This Row],[מספר רכב]])</f>
        <v>7</v>
      </c>
      <c r="AD1912" s="1" t="str">
        <f>RIGHT(טבלה2[[#This Row],[מספר רכב]],טבלה2[[#This Row],[ספרות בצדדים]])</f>
        <v>64</v>
      </c>
      <c r="AE1912" s="1" t="str">
        <f>MID(טבלה2[[#This Row],[מספר רכב]],טבלה2[[#This Row],[ספרות בצדדים]]+1,טבלה2[[#This Row],[ספרות באמצע]])</f>
        <v>422</v>
      </c>
      <c r="AF1912" s="1" t="str">
        <f>MID(טבלה2[[#This Row],[מספר רכב]],1,טבלה2[[#This Row],[ספרות בצדדים]])</f>
        <v>85</v>
      </c>
      <c r="AG1912" s="1" t="str">
        <f>CONCATENATE(טבלה2[[#This Row],[חלק שמאלי]],"-",טבלה2[[#This Row],[אמצע]],"-",טבלה2[[#This Row],[חלק ימני]])</f>
        <v>85-422-64</v>
      </c>
      <c r="AH1912">
        <f>IF(טבלה2[[#This Row],[מספר ספרות]]=7,3,2)</f>
        <v>3</v>
      </c>
      <c r="AI1912">
        <f>IF(טבלה2[[#This Row],[מספר ספרות]]=7,2,3)</f>
        <v>2</v>
      </c>
    </row>
    <row r="1913" spans="17:35" x14ac:dyDescent="0.25">
      <c r="Q1913">
        <v>3006838</v>
      </c>
      <c r="R1913">
        <v>676</v>
      </c>
      <c r="S1913" t="s">
        <v>518</v>
      </c>
      <c r="T1913" t="s">
        <v>1050</v>
      </c>
      <c r="U1913" t="s">
        <v>1018</v>
      </c>
      <c r="V1913">
        <v>14</v>
      </c>
      <c r="W1913">
        <v>2016</v>
      </c>
      <c r="X1913" s="1">
        <f>2025-טבלה2[[#This Row],[שנת יצור]]</f>
        <v>9</v>
      </c>
      <c r="Y1913" s="39">
        <v>45759</v>
      </c>
      <c r="Z1913" s="39">
        <v>46121</v>
      </c>
      <c r="AA1913" t="s">
        <v>1012</v>
      </c>
      <c r="AB1913" t="s">
        <v>1051</v>
      </c>
      <c r="AC1913" s="1">
        <f>LEN(טבלה2[[#This Row],[מספר רכב]])</f>
        <v>7</v>
      </c>
      <c r="AD1913" s="1" t="str">
        <f>RIGHT(טבלה2[[#This Row],[מספר רכב]],טבלה2[[#This Row],[ספרות בצדדים]])</f>
        <v>38</v>
      </c>
      <c r="AE1913" s="1" t="str">
        <f>MID(טבלה2[[#This Row],[מספר רכב]],טבלה2[[#This Row],[ספרות בצדדים]]+1,טבלה2[[#This Row],[ספרות באמצע]])</f>
        <v>068</v>
      </c>
      <c r="AF1913" s="1" t="str">
        <f>MID(טבלה2[[#This Row],[מספר רכב]],1,טבלה2[[#This Row],[ספרות בצדדים]])</f>
        <v>30</v>
      </c>
      <c r="AG1913" s="1" t="str">
        <f>CONCATENATE(טבלה2[[#This Row],[חלק שמאלי]],"-",טבלה2[[#This Row],[אמצע]],"-",טבלה2[[#This Row],[חלק ימני]])</f>
        <v>30-068-38</v>
      </c>
      <c r="AH1913">
        <f>IF(טבלה2[[#This Row],[מספר ספרות]]=7,3,2)</f>
        <v>3</v>
      </c>
      <c r="AI1913">
        <f>IF(טבלה2[[#This Row],[מספר ספרות]]=7,2,3)</f>
        <v>2</v>
      </c>
    </row>
    <row r="1914" spans="17:35" x14ac:dyDescent="0.25">
      <c r="Q1914">
        <v>3761039</v>
      </c>
      <c r="R1914">
        <v>751</v>
      </c>
      <c r="S1914" t="s">
        <v>231</v>
      </c>
      <c r="T1914" t="s">
        <v>838</v>
      </c>
      <c r="U1914" t="s">
        <v>839</v>
      </c>
      <c r="V1914">
        <v>14</v>
      </c>
      <c r="W1914">
        <v>2016</v>
      </c>
      <c r="X1914" s="1">
        <f>2025-טבלה2[[#This Row],[שנת יצור]]</f>
        <v>9</v>
      </c>
      <c r="Y1914" s="39">
        <v>45484</v>
      </c>
      <c r="Z1914" s="39">
        <v>45854</v>
      </c>
      <c r="AA1914" t="s">
        <v>133</v>
      </c>
      <c r="AB1914" t="s">
        <v>503</v>
      </c>
      <c r="AC1914" s="1">
        <f>LEN(טבלה2[[#This Row],[מספר רכב]])</f>
        <v>7</v>
      </c>
      <c r="AD1914" s="1" t="str">
        <f>RIGHT(טבלה2[[#This Row],[מספר רכב]],טבלה2[[#This Row],[ספרות בצדדים]])</f>
        <v>39</v>
      </c>
      <c r="AE1914" s="1" t="str">
        <f>MID(טבלה2[[#This Row],[מספר רכב]],טבלה2[[#This Row],[ספרות בצדדים]]+1,טבלה2[[#This Row],[ספרות באמצע]])</f>
        <v>610</v>
      </c>
      <c r="AF1914" s="1" t="str">
        <f>MID(טבלה2[[#This Row],[מספר רכב]],1,טבלה2[[#This Row],[ספרות בצדדים]])</f>
        <v>37</v>
      </c>
      <c r="AG1914" s="1" t="str">
        <f>CONCATENATE(טבלה2[[#This Row],[חלק שמאלי]],"-",טבלה2[[#This Row],[אמצע]],"-",טבלה2[[#This Row],[חלק ימני]])</f>
        <v>37-610-39</v>
      </c>
      <c r="AH1914">
        <f>IF(טבלה2[[#This Row],[מספר ספרות]]=7,3,2)</f>
        <v>3</v>
      </c>
      <c r="AI1914">
        <f>IF(טבלה2[[#This Row],[מספר ספרות]]=7,2,3)</f>
        <v>2</v>
      </c>
    </row>
    <row r="1915" spans="17:35" x14ac:dyDescent="0.25">
      <c r="Q1915">
        <v>3131864</v>
      </c>
      <c r="R1915">
        <v>724</v>
      </c>
      <c r="S1915" t="s">
        <v>203</v>
      </c>
      <c r="T1915" t="s">
        <v>219</v>
      </c>
      <c r="U1915" t="s">
        <v>220</v>
      </c>
      <c r="V1915">
        <v>15</v>
      </c>
      <c r="W1915">
        <v>2008</v>
      </c>
      <c r="X1915" s="1">
        <f>2025-טבלה2[[#This Row],[שנת יצור]]</f>
        <v>17</v>
      </c>
      <c r="Y1915" s="39">
        <v>45628</v>
      </c>
      <c r="Z1915" s="39">
        <v>45982</v>
      </c>
      <c r="AA1915" t="s">
        <v>133</v>
      </c>
      <c r="AB1915" t="s">
        <v>222</v>
      </c>
      <c r="AC1915" s="1">
        <f>LEN(טבלה2[[#This Row],[מספר רכב]])</f>
        <v>7</v>
      </c>
      <c r="AD1915" s="1" t="str">
        <f>RIGHT(טבלה2[[#This Row],[מספר רכב]],טבלה2[[#This Row],[ספרות בצדדים]])</f>
        <v>64</v>
      </c>
      <c r="AE1915" s="1" t="str">
        <f>MID(טבלה2[[#This Row],[מספר רכב]],טבלה2[[#This Row],[ספרות בצדדים]]+1,טבלה2[[#This Row],[ספרות באמצע]])</f>
        <v>318</v>
      </c>
      <c r="AF1915" s="1" t="str">
        <f>MID(טבלה2[[#This Row],[מספר רכב]],1,טבלה2[[#This Row],[ספרות בצדדים]])</f>
        <v>31</v>
      </c>
      <c r="AG1915" s="1" t="str">
        <f>CONCATENATE(טבלה2[[#This Row],[חלק שמאלי]],"-",טבלה2[[#This Row],[אמצע]],"-",טבלה2[[#This Row],[חלק ימני]])</f>
        <v>31-318-64</v>
      </c>
      <c r="AH1915">
        <f>IF(טבלה2[[#This Row],[מספר ספרות]]=7,3,2)</f>
        <v>3</v>
      </c>
      <c r="AI1915">
        <f>IF(טבלה2[[#This Row],[מספר ספרות]]=7,2,3)</f>
        <v>2</v>
      </c>
    </row>
    <row r="1916" spans="17:35" x14ac:dyDescent="0.25">
      <c r="Q1916">
        <v>8386859</v>
      </c>
      <c r="R1916">
        <v>588</v>
      </c>
      <c r="S1916" t="s">
        <v>111</v>
      </c>
      <c r="T1916" t="s">
        <v>112</v>
      </c>
      <c r="U1916" t="s">
        <v>113</v>
      </c>
      <c r="W1916">
        <v>2005</v>
      </c>
      <c r="X1916" s="1">
        <f>2025-טבלה2[[#This Row],[שנת יצור]]</f>
        <v>20</v>
      </c>
      <c r="Y1916" s="39">
        <v>45734</v>
      </c>
      <c r="Z1916" s="39">
        <v>45890</v>
      </c>
      <c r="AA1916" t="s">
        <v>119</v>
      </c>
      <c r="AB1916" t="s">
        <v>115</v>
      </c>
      <c r="AC1916" s="1">
        <f>LEN(טבלה2[[#This Row],[מספר רכב]])</f>
        <v>7</v>
      </c>
      <c r="AD1916" s="1" t="str">
        <f>RIGHT(טבלה2[[#This Row],[מספר רכב]],טבלה2[[#This Row],[ספרות בצדדים]])</f>
        <v>59</v>
      </c>
      <c r="AE1916" s="1" t="str">
        <f>MID(טבלה2[[#This Row],[מספר רכב]],טבלה2[[#This Row],[ספרות בצדדים]]+1,טבלה2[[#This Row],[ספרות באמצע]])</f>
        <v>868</v>
      </c>
      <c r="AF1916" s="1" t="str">
        <f>MID(טבלה2[[#This Row],[מספר רכב]],1,טבלה2[[#This Row],[ספרות בצדדים]])</f>
        <v>83</v>
      </c>
      <c r="AG1916" s="1" t="str">
        <f>CONCATENATE(טבלה2[[#This Row],[חלק שמאלי]],"-",טבלה2[[#This Row],[אמצע]],"-",טבלה2[[#This Row],[חלק ימני]])</f>
        <v>83-868-59</v>
      </c>
      <c r="AH1916">
        <f>IF(טבלה2[[#This Row],[מספר ספרות]]=7,3,2)</f>
        <v>3</v>
      </c>
      <c r="AI1916">
        <f>IF(טבלה2[[#This Row],[מספר ספרות]]=7,2,3)</f>
        <v>2</v>
      </c>
    </row>
    <row r="1917" spans="17:35" x14ac:dyDescent="0.25">
      <c r="Q1917">
        <v>4745536</v>
      </c>
      <c r="R1917">
        <v>413</v>
      </c>
      <c r="S1917" t="s">
        <v>123</v>
      </c>
      <c r="T1917" t="s">
        <v>191</v>
      </c>
      <c r="U1917" t="s">
        <v>158</v>
      </c>
      <c r="W1917">
        <v>2002</v>
      </c>
      <c r="X1917" s="1">
        <f>2025-טבלה2[[#This Row],[שנת יצור]]</f>
        <v>23</v>
      </c>
      <c r="Y1917" s="39">
        <v>45716</v>
      </c>
      <c r="Z1917" s="39">
        <v>45875</v>
      </c>
      <c r="AA1917" t="s">
        <v>119</v>
      </c>
      <c r="AB1917" t="s">
        <v>127</v>
      </c>
      <c r="AC1917" s="1">
        <f>LEN(טבלה2[[#This Row],[מספר רכב]])</f>
        <v>7</v>
      </c>
      <c r="AD1917" s="1" t="str">
        <f>RIGHT(טבלה2[[#This Row],[מספר רכב]],טבלה2[[#This Row],[ספרות בצדדים]])</f>
        <v>36</v>
      </c>
      <c r="AE1917" s="1" t="str">
        <f>MID(טבלה2[[#This Row],[מספר רכב]],טבלה2[[#This Row],[ספרות בצדדים]]+1,טבלה2[[#This Row],[ספרות באמצע]])</f>
        <v>455</v>
      </c>
      <c r="AF1917" s="1" t="str">
        <f>MID(טבלה2[[#This Row],[מספר רכב]],1,טבלה2[[#This Row],[ספרות בצדדים]])</f>
        <v>47</v>
      </c>
      <c r="AG1917" s="1" t="str">
        <f>CONCATENATE(טבלה2[[#This Row],[חלק שמאלי]],"-",טבלה2[[#This Row],[אמצע]],"-",טבלה2[[#This Row],[חלק ימני]])</f>
        <v>47-455-36</v>
      </c>
      <c r="AH1917">
        <f>IF(טבלה2[[#This Row],[מספר ספרות]]=7,3,2)</f>
        <v>3</v>
      </c>
      <c r="AI1917">
        <f>IF(טבלה2[[#This Row],[מספר ספרות]]=7,2,3)</f>
        <v>2</v>
      </c>
    </row>
    <row r="1918" spans="17:35" x14ac:dyDescent="0.25">
      <c r="Q1918">
        <v>1661162</v>
      </c>
      <c r="R1918">
        <v>413</v>
      </c>
      <c r="S1918" t="s">
        <v>123</v>
      </c>
      <c r="T1918" t="s">
        <v>616</v>
      </c>
      <c r="U1918" t="s">
        <v>278</v>
      </c>
      <c r="W1918">
        <v>2007</v>
      </c>
      <c r="X1918" s="1">
        <f>2025-טבלה2[[#This Row],[שנת יצור]]</f>
        <v>18</v>
      </c>
      <c r="Y1918" s="39">
        <v>45672</v>
      </c>
      <c r="Z1918" s="39">
        <v>45961</v>
      </c>
      <c r="AA1918" t="s">
        <v>118</v>
      </c>
      <c r="AB1918" t="s">
        <v>617</v>
      </c>
      <c r="AC1918" s="1">
        <f>LEN(טבלה2[[#This Row],[מספר רכב]])</f>
        <v>7</v>
      </c>
      <c r="AD1918" s="1" t="str">
        <f>RIGHT(טבלה2[[#This Row],[מספר רכב]],טבלה2[[#This Row],[ספרות בצדדים]])</f>
        <v>62</v>
      </c>
      <c r="AE1918" s="1" t="str">
        <f>MID(טבלה2[[#This Row],[מספר רכב]],טבלה2[[#This Row],[ספרות בצדדים]]+1,טבלה2[[#This Row],[ספרות באמצע]])</f>
        <v>611</v>
      </c>
      <c r="AF1918" s="1" t="str">
        <f>MID(טבלה2[[#This Row],[מספר רכב]],1,טבלה2[[#This Row],[ספרות בצדדים]])</f>
        <v>16</v>
      </c>
      <c r="AG1918" s="1" t="str">
        <f>CONCATENATE(טבלה2[[#This Row],[חלק שמאלי]],"-",טבלה2[[#This Row],[אמצע]],"-",טבלה2[[#This Row],[חלק ימני]])</f>
        <v>16-611-62</v>
      </c>
      <c r="AH1918">
        <f>IF(טבלה2[[#This Row],[מספר ספרות]]=7,3,2)</f>
        <v>3</v>
      </c>
      <c r="AI1918">
        <f>IF(טבלה2[[#This Row],[מספר ספרות]]=7,2,3)</f>
        <v>2</v>
      </c>
    </row>
    <row r="1919" spans="17:35" x14ac:dyDescent="0.25">
      <c r="Q1919">
        <v>7314259</v>
      </c>
      <c r="R1919">
        <v>839</v>
      </c>
      <c r="S1919" t="s">
        <v>244</v>
      </c>
      <c r="T1919" t="s">
        <v>280</v>
      </c>
      <c r="U1919" t="s">
        <v>158</v>
      </c>
      <c r="W1919">
        <v>2005</v>
      </c>
      <c r="X1919" s="1">
        <f>2025-טבלה2[[#This Row],[שנת יצור]]</f>
        <v>20</v>
      </c>
      <c r="Y1919" s="39">
        <v>45341</v>
      </c>
      <c r="Z1919" s="39">
        <v>45679</v>
      </c>
      <c r="AA1919" t="s">
        <v>119</v>
      </c>
      <c r="AB1919" t="s">
        <v>127</v>
      </c>
      <c r="AC1919" s="1">
        <f>LEN(טבלה2[[#This Row],[מספר רכב]])</f>
        <v>7</v>
      </c>
      <c r="AD1919" s="1" t="str">
        <f>RIGHT(טבלה2[[#This Row],[מספר רכב]],טבלה2[[#This Row],[ספרות בצדדים]])</f>
        <v>59</v>
      </c>
      <c r="AE1919" s="1" t="str">
        <f>MID(טבלה2[[#This Row],[מספר רכב]],טבלה2[[#This Row],[ספרות בצדדים]]+1,טבלה2[[#This Row],[ספרות באמצע]])</f>
        <v>142</v>
      </c>
      <c r="AF1919" s="1" t="str">
        <f>MID(טבלה2[[#This Row],[מספר רכב]],1,טבלה2[[#This Row],[ספרות בצדדים]])</f>
        <v>73</v>
      </c>
      <c r="AG1919" s="1" t="str">
        <f>CONCATENATE(טבלה2[[#This Row],[חלק שמאלי]],"-",טבלה2[[#This Row],[אמצע]],"-",טבלה2[[#This Row],[חלק ימני]])</f>
        <v>73-142-59</v>
      </c>
      <c r="AH1919">
        <f>IF(טבלה2[[#This Row],[מספר ספרות]]=7,3,2)</f>
        <v>3</v>
      </c>
      <c r="AI1919">
        <f>IF(טבלה2[[#This Row],[מספר ספרות]]=7,2,3)</f>
        <v>2</v>
      </c>
    </row>
    <row r="1920" spans="17:35" x14ac:dyDescent="0.25">
      <c r="Q1920">
        <v>88105602</v>
      </c>
      <c r="R1920">
        <v>845</v>
      </c>
      <c r="S1920" t="s">
        <v>226</v>
      </c>
      <c r="T1920" t="s">
        <v>591</v>
      </c>
      <c r="U1920" t="s">
        <v>360</v>
      </c>
      <c r="V1920">
        <v>13</v>
      </c>
      <c r="W1920">
        <v>2022</v>
      </c>
      <c r="X1920" s="1">
        <f>2025-טבלה2[[#This Row],[שנת יצור]]</f>
        <v>3</v>
      </c>
      <c r="Y1920" s="39">
        <v>45757</v>
      </c>
      <c r="Z1920" s="39">
        <v>46144</v>
      </c>
      <c r="AA1920" t="s">
        <v>119</v>
      </c>
      <c r="AB1920" t="s">
        <v>434</v>
      </c>
      <c r="AC1920" s="1">
        <f>LEN(טבלה2[[#This Row],[מספר רכב]])</f>
        <v>8</v>
      </c>
      <c r="AD1920" s="1" t="str">
        <f>RIGHT(טבלה2[[#This Row],[מספר רכב]],טבלה2[[#This Row],[ספרות בצדדים]])</f>
        <v>602</v>
      </c>
      <c r="AE1920" s="1" t="str">
        <f>MID(טבלה2[[#This Row],[מספר רכב]],טבלה2[[#This Row],[ספרות בצדדים]]+1,טבלה2[[#This Row],[ספרות באמצע]])</f>
        <v>05</v>
      </c>
      <c r="AF1920" s="1" t="str">
        <f>MID(טבלה2[[#This Row],[מספר רכב]],1,טבלה2[[#This Row],[ספרות בצדדים]])</f>
        <v>881</v>
      </c>
      <c r="AG1920" s="1" t="str">
        <f>CONCATENATE(טבלה2[[#This Row],[חלק שמאלי]],"-",טבלה2[[#This Row],[אמצע]],"-",טבלה2[[#This Row],[חלק ימני]])</f>
        <v>881-05-602</v>
      </c>
      <c r="AH1920">
        <f>IF(טבלה2[[#This Row],[מספר ספרות]]=7,3,2)</f>
        <v>2</v>
      </c>
      <c r="AI1920">
        <f>IF(טבלה2[[#This Row],[מספר ספרות]]=7,2,3)</f>
        <v>3</v>
      </c>
    </row>
    <row r="1921" spans="17:35" x14ac:dyDescent="0.25">
      <c r="Q1921">
        <v>1211550</v>
      </c>
      <c r="R1921">
        <v>839</v>
      </c>
      <c r="S1921" t="s">
        <v>244</v>
      </c>
      <c r="T1921" t="s">
        <v>280</v>
      </c>
      <c r="U1921" t="s">
        <v>158</v>
      </c>
      <c r="W1921">
        <v>2003</v>
      </c>
      <c r="X1921" s="1">
        <f>2025-טבלה2[[#This Row],[שנת יצור]]</f>
        <v>22</v>
      </c>
      <c r="Y1921" s="39">
        <v>45523</v>
      </c>
      <c r="Z1921" s="39">
        <v>45631</v>
      </c>
      <c r="AA1921" t="s">
        <v>133</v>
      </c>
      <c r="AB1921" t="s">
        <v>127</v>
      </c>
      <c r="AC1921" s="1">
        <f>LEN(טבלה2[[#This Row],[מספר רכב]])</f>
        <v>7</v>
      </c>
      <c r="AD1921" s="1" t="str">
        <f>RIGHT(טבלה2[[#This Row],[מספר רכב]],טבלה2[[#This Row],[ספרות בצדדים]])</f>
        <v>50</v>
      </c>
      <c r="AE1921" s="1" t="str">
        <f>MID(טבלה2[[#This Row],[מספר רכב]],טבלה2[[#This Row],[ספרות בצדדים]]+1,טבלה2[[#This Row],[ספרות באמצע]])</f>
        <v>115</v>
      </c>
      <c r="AF1921" s="1" t="str">
        <f>MID(טבלה2[[#This Row],[מספר רכב]],1,טבלה2[[#This Row],[ספרות בצדדים]])</f>
        <v>12</v>
      </c>
      <c r="AG1921" s="1" t="str">
        <f>CONCATENATE(טבלה2[[#This Row],[חלק שמאלי]],"-",טבלה2[[#This Row],[אמצע]],"-",טבלה2[[#This Row],[חלק ימני]])</f>
        <v>12-115-50</v>
      </c>
      <c r="AH1921">
        <f>IF(טבלה2[[#This Row],[מספר ספרות]]=7,3,2)</f>
        <v>3</v>
      </c>
      <c r="AI1921">
        <f>IF(טבלה2[[#This Row],[מספר ספרות]]=7,2,3)</f>
        <v>2</v>
      </c>
    </row>
    <row r="1922" spans="17:35" x14ac:dyDescent="0.25">
      <c r="Q1922">
        <v>4912514</v>
      </c>
      <c r="R1922">
        <v>588</v>
      </c>
      <c r="S1922" t="s">
        <v>111</v>
      </c>
      <c r="T1922" t="s">
        <v>112</v>
      </c>
      <c r="U1922" t="s">
        <v>113</v>
      </c>
      <c r="W1922">
        <v>2006</v>
      </c>
      <c r="X1922" s="1">
        <f>2025-טבלה2[[#This Row],[שנת יצור]]</f>
        <v>19</v>
      </c>
      <c r="Y1922" s="39">
        <v>45491</v>
      </c>
      <c r="Z1922" s="39">
        <v>45864</v>
      </c>
      <c r="AA1922" t="s">
        <v>120</v>
      </c>
      <c r="AB1922" t="s">
        <v>115</v>
      </c>
      <c r="AC1922" s="1">
        <f>LEN(טבלה2[[#This Row],[מספר רכב]])</f>
        <v>7</v>
      </c>
      <c r="AD1922" s="1" t="str">
        <f>RIGHT(טבלה2[[#This Row],[מספר רכב]],טבלה2[[#This Row],[ספרות בצדדים]])</f>
        <v>14</v>
      </c>
      <c r="AE1922" s="1" t="str">
        <f>MID(טבלה2[[#This Row],[מספר רכב]],טבלה2[[#This Row],[ספרות בצדדים]]+1,טבלה2[[#This Row],[ספרות באמצע]])</f>
        <v>125</v>
      </c>
      <c r="AF1922" s="1" t="str">
        <f>MID(טבלה2[[#This Row],[מספר רכב]],1,טבלה2[[#This Row],[ספרות בצדדים]])</f>
        <v>49</v>
      </c>
      <c r="AG1922" s="1" t="str">
        <f>CONCATENATE(טבלה2[[#This Row],[חלק שמאלי]],"-",טבלה2[[#This Row],[אמצע]],"-",טבלה2[[#This Row],[חלק ימני]])</f>
        <v>49-125-14</v>
      </c>
      <c r="AH1922">
        <f>IF(טבלה2[[#This Row],[מספר ספרות]]=7,3,2)</f>
        <v>3</v>
      </c>
      <c r="AI1922">
        <f>IF(טבלה2[[#This Row],[מספר ספרות]]=7,2,3)</f>
        <v>2</v>
      </c>
    </row>
    <row r="1923" spans="17:35" x14ac:dyDescent="0.25">
      <c r="Q1923">
        <v>6090862</v>
      </c>
      <c r="R1923">
        <v>839</v>
      </c>
      <c r="S1923" t="s">
        <v>244</v>
      </c>
      <c r="T1923" t="s">
        <v>280</v>
      </c>
      <c r="U1923" t="s">
        <v>158</v>
      </c>
      <c r="W1923">
        <v>2007</v>
      </c>
      <c r="X1923" s="1">
        <f>2025-טבלה2[[#This Row],[שנת יצור]]</f>
        <v>18</v>
      </c>
      <c r="Y1923" s="39">
        <v>45318</v>
      </c>
      <c r="Z1923" s="39">
        <v>45665</v>
      </c>
      <c r="AA1923" t="s">
        <v>119</v>
      </c>
      <c r="AB1923" t="s">
        <v>127</v>
      </c>
      <c r="AC1923" s="1">
        <f>LEN(טבלה2[[#This Row],[מספר רכב]])</f>
        <v>7</v>
      </c>
      <c r="AD1923" s="1" t="str">
        <f>RIGHT(טבלה2[[#This Row],[מספר רכב]],טבלה2[[#This Row],[ספרות בצדדים]])</f>
        <v>62</v>
      </c>
      <c r="AE1923" s="1" t="str">
        <f>MID(טבלה2[[#This Row],[מספר רכב]],טבלה2[[#This Row],[ספרות בצדדים]]+1,טבלה2[[#This Row],[ספרות באמצע]])</f>
        <v>908</v>
      </c>
      <c r="AF1923" s="1" t="str">
        <f>MID(טבלה2[[#This Row],[מספר רכב]],1,טבלה2[[#This Row],[ספרות בצדדים]])</f>
        <v>60</v>
      </c>
      <c r="AG1923" s="1" t="str">
        <f>CONCATENATE(טבלה2[[#This Row],[חלק שמאלי]],"-",טבלה2[[#This Row],[אמצע]],"-",טבלה2[[#This Row],[חלק ימני]])</f>
        <v>60-908-62</v>
      </c>
      <c r="AH1923">
        <f>IF(טבלה2[[#This Row],[מספר ספרות]]=7,3,2)</f>
        <v>3</v>
      </c>
      <c r="AI1923">
        <f>IF(טבלה2[[#This Row],[מספר ספרות]]=7,2,3)</f>
        <v>2</v>
      </c>
    </row>
    <row r="1924" spans="17:35" x14ac:dyDescent="0.25">
      <c r="Q1924">
        <v>3209762</v>
      </c>
      <c r="R1924">
        <v>588</v>
      </c>
      <c r="S1924" t="s">
        <v>111</v>
      </c>
      <c r="T1924" t="s">
        <v>253</v>
      </c>
      <c r="U1924" t="s">
        <v>188</v>
      </c>
      <c r="W1924">
        <v>2007</v>
      </c>
      <c r="X1924" s="1">
        <f>2025-טבלה2[[#This Row],[שנת יצור]]</f>
        <v>18</v>
      </c>
      <c r="Y1924" s="39">
        <v>45592</v>
      </c>
      <c r="Z1924" s="39">
        <v>45946</v>
      </c>
      <c r="AA1924" t="s">
        <v>116</v>
      </c>
      <c r="AB1924" t="s">
        <v>115</v>
      </c>
      <c r="AC1924" s="1">
        <f>LEN(טבלה2[[#This Row],[מספר רכב]])</f>
        <v>7</v>
      </c>
      <c r="AD1924" s="1" t="str">
        <f>RIGHT(טבלה2[[#This Row],[מספר רכב]],טבלה2[[#This Row],[ספרות בצדדים]])</f>
        <v>62</v>
      </c>
      <c r="AE1924" s="1" t="str">
        <f>MID(טבלה2[[#This Row],[מספר רכב]],טבלה2[[#This Row],[ספרות בצדדים]]+1,טבלה2[[#This Row],[ספרות באמצע]])</f>
        <v>097</v>
      </c>
      <c r="AF1924" s="1" t="str">
        <f>MID(טבלה2[[#This Row],[מספר רכב]],1,טבלה2[[#This Row],[ספרות בצדדים]])</f>
        <v>32</v>
      </c>
      <c r="AG1924" s="1" t="str">
        <f>CONCATENATE(טבלה2[[#This Row],[חלק שמאלי]],"-",טבלה2[[#This Row],[אמצע]],"-",טבלה2[[#This Row],[חלק ימני]])</f>
        <v>32-097-62</v>
      </c>
      <c r="AH1924">
        <f>IF(טבלה2[[#This Row],[מספר ספרות]]=7,3,2)</f>
        <v>3</v>
      </c>
      <c r="AI1924">
        <f>IF(טבלה2[[#This Row],[מספר ספרות]]=7,2,3)</f>
        <v>2</v>
      </c>
    </row>
    <row r="1925" spans="17:35" x14ac:dyDescent="0.25">
      <c r="Q1925">
        <v>1476252</v>
      </c>
      <c r="R1925">
        <v>413</v>
      </c>
      <c r="S1925" t="s">
        <v>123</v>
      </c>
      <c r="T1925" t="s">
        <v>1042</v>
      </c>
      <c r="U1925" t="s">
        <v>278</v>
      </c>
      <c r="V1925">
        <v>15</v>
      </c>
      <c r="W1925">
        <v>2013</v>
      </c>
      <c r="X1925" s="1">
        <f>2025-טבלה2[[#This Row],[שנת יצור]]</f>
        <v>12</v>
      </c>
      <c r="Y1925" s="39">
        <v>45758</v>
      </c>
      <c r="Z1925" s="39">
        <v>46115</v>
      </c>
      <c r="AA1925" t="s">
        <v>119</v>
      </c>
      <c r="AB1925" t="s">
        <v>1044</v>
      </c>
      <c r="AC1925" s="1">
        <f>LEN(טבלה2[[#This Row],[מספר רכב]])</f>
        <v>7</v>
      </c>
      <c r="AD1925" s="1" t="str">
        <f>RIGHT(טבלה2[[#This Row],[מספר רכב]],טבלה2[[#This Row],[ספרות בצדדים]])</f>
        <v>52</v>
      </c>
      <c r="AE1925" s="1" t="str">
        <f>MID(טבלה2[[#This Row],[מספר רכב]],טבלה2[[#This Row],[ספרות בצדדים]]+1,טבלה2[[#This Row],[ספרות באמצע]])</f>
        <v>762</v>
      </c>
      <c r="AF1925" s="1" t="str">
        <f>MID(טבלה2[[#This Row],[מספר רכב]],1,טבלה2[[#This Row],[ספרות בצדדים]])</f>
        <v>14</v>
      </c>
      <c r="AG1925" s="1" t="str">
        <f>CONCATENATE(טבלה2[[#This Row],[חלק שמאלי]],"-",טבלה2[[#This Row],[אמצע]],"-",טבלה2[[#This Row],[חלק ימני]])</f>
        <v>14-762-52</v>
      </c>
      <c r="AH1925">
        <f>IF(טבלה2[[#This Row],[מספר ספרות]]=7,3,2)</f>
        <v>3</v>
      </c>
      <c r="AI1925">
        <f>IF(טבלה2[[#This Row],[מספר ספרות]]=7,2,3)</f>
        <v>2</v>
      </c>
    </row>
    <row r="1926" spans="17:35" x14ac:dyDescent="0.25">
      <c r="Q1926">
        <v>77950202</v>
      </c>
      <c r="R1926">
        <v>650</v>
      </c>
      <c r="S1926" t="s">
        <v>436</v>
      </c>
      <c r="T1926" t="s">
        <v>1052</v>
      </c>
      <c r="U1926" t="s">
        <v>1053</v>
      </c>
      <c r="V1926">
        <v>15</v>
      </c>
      <c r="W1926">
        <v>2022</v>
      </c>
      <c r="X1926" s="1">
        <f>2025-טבלה2[[#This Row],[שנת יצור]]</f>
        <v>3</v>
      </c>
      <c r="Y1926" s="39">
        <v>45757</v>
      </c>
      <c r="Z1926" s="39">
        <v>46128</v>
      </c>
      <c r="AA1926" t="s">
        <v>126</v>
      </c>
      <c r="AB1926" t="s">
        <v>1054</v>
      </c>
      <c r="AC1926" s="1">
        <f>LEN(טבלה2[[#This Row],[מספר רכב]])</f>
        <v>8</v>
      </c>
      <c r="AD1926" s="1" t="str">
        <f>RIGHT(טבלה2[[#This Row],[מספר רכב]],טבלה2[[#This Row],[ספרות בצדדים]])</f>
        <v>202</v>
      </c>
      <c r="AE1926" s="1" t="str">
        <f>MID(טבלה2[[#This Row],[מספר רכב]],טבלה2[[#This Row],[ספרות בצדדים]]+1,טבלה2[[#This Row],[ספרות באמצע]])</f>
        <v>50</v>
      </c>
      <c r="AF1926" s="1" t="str">
        <f>MID(טבלה2[[#This Row],[מספר רכב]],1,טבלה2[[#This Row],[ספרות בצדדים]])</f>
        <v>779</v>
      </c>
      <c r="AG1926" s="1" t="str">
        <f>CONCATENATE(טבלה2[[#This Row],[חלק שמאלי]],"-",טבלה2[[#This Row],[אמצע]],"-",טבלה2[[#This Row],[חלק ימני]])</f>
        <v>779-50-202</v>
      </c>
      <c r="AH1926">
        <f>IF(טבלה2[[#This Row],[מספר ספרות]]=7,3,2)</f>
        <v>2</v>
      </c>
      <c r="AI1926">
        <f>IF(טבלה2[[#This Row],[מספר ספרות]]=7,2,3)</f>
        <v>3</v>
      </c>
    </row>
    <row r="1927" spans="17:35" x14ac:dyDescent="0.25">
      <c r="Q1927">
        <v>41341501</v>
      </c>
      <c r="R1927">
        <v>885</v>
      </c>
      <c r="S1927" t="s">
        <v>239</v>
      </c>
      <c r="T1927" t="s">
        <v>567</v>
      </c>
      <c r="U1927" t="s">
        <v>380</v>
      </c>
      <c r="V1927">
        <v>13</v>
      </c>
      <c r="W1927">
        <v>2018</v>
      </c>
      <c r="X1927" s="1">
        <f>2025-טבלה2[[#This Row],[שנת יצור]]</f>
        <v>7</v>
      </c>
      <c r="Y1927" s="39">
        <v>45484</v>
      </c>
      <c r="Z1927" s="39">
        <v>45852</v>
      </c>
      <c r="AA1927" t="s">
        <v>119</v>
      </c>
      <c r="AB1927" t="s">
        <v>368</v>
      </c>
      <c r="AC1927" s="1">
        <f>LEN(טבלה2[[#This Row],[מספר רכב]])</f>
        <v>8</v>
      </c>
      <c r="AD1927" s="1" t="str">
        <f>RIGHT(טבלה2[[#This Row],[מספר רכב]],טבלה2[[#This Row],[ספרות בצדדים]])</f>
        <v>501</v>
      </c>
      <c r="AE1927" s="1" t="str">
        <f>MID(טבלה2[[#This Row],[מספר רכב]],טבלה2[[#This Row],[ספרות בצדדים]]+1,טבלה2[[#This Row],[ספרות באמצע]])</f>
        <v>41</v>
      </c>
      <c r="AF1927" s="1" t="str">
        <f>MID(טבלה2[[#This Row],[מספר רכב]],1,טבלה2[[#This Row],[ספרות בצדדים]])</f>
        <v>413</v>
      </c>
      <c r="AG1927" s="1" t="str">
        <f>CONCATENATE(טבלה2[[#This Row],[חלק שמאלי]],"-",טבלה2[[#This Row],[אמצע]],"-",טבלה2[[#This Row],[חלק ימני]])</f>
        <v>413-41-501</v>
      </c>
      <c r="AH1927">
        <f>IF(טבלה2[[#This Row],[מספר ספרות]]=7,3,2)</f>
        <v>2</v>
      </c>
      <c r="AI1927">
        <f>IF(טבלה2[[#This Row],[מספר ספרות]]=7,2,3)</f>
        <v>3</v>
      </c>
    </row>
    <row r="1928" spans="17:35" x14ac:dyDescent="0.25">
      <c r="Q1928">
        <v>4482433</v>
      </c>
      <c r="R1928">
        <v>416</v>
      </c>
      <c r="S1928" t="s">
        <v>408</v>
      </c>
      <c r="T1928" t="s">
        <v>885</v>
      </c>
      <c r="U1928" t="s">
        <v>136</v>
      </c>
      <c r="V1928">
        <v>15</v>
      </c>
      <c r="W1928">
        <v>2015</v>
      </c>
      <c r="X1928" s="1">
        <f>2025-טבלה2[[#This Row],[שנת יצור]]</f>
        <v>10</v>
      </c>
      <c r="Y1928" s="39">
        <v>45757</v>
      </c>
      <c r="Z1928" s="39">
        <v>46118</v>
      </c>
      <c r="AA1928" t="s">
        <v>390</v>
      </c>
      <c r="AB1928" t="s">
        <v>643</v>
      </c>
      <c r="AC1928" s="1">
        <f>LEN(טבלה2[[#This Row],[מספר רכב]])</f>
        <v>7</v>
      </c>
      <c r="AD1928" s="1" t="str">
        <f>RIGHT(טבלה2[[#This Row],[מספר רכב]],טבלה2[[#This Row],[ספרות בצדדים]])</f>
        <v>33</v>
      </c>
      <c r="AE1928" s="1" t="str">
        <f>MID(טבלה2[[#This Row],[מספר רכב]],טבלה2[[#This Row],[ספרות בצדדים]]+1,טבלה2[[#This Row],[ספרות באמצע]])</f>
        <v>824</v>
      </c>
      <c r="AF1928" s="1" t="str">
        <f>MID(טבלה2[[#This Row],[מספר רכב]],1,טבלה2[[#This Row],[ספרות בצדדים]])</f>
        <v>44</v>
      </c>
      <c r="AG1928" s="1" t="str">
        <f>CONCATENATE(טבלה2[[#This Row],[חלק שמאלי]],"-",טבלה2[[#This Row],[אמצע]],"-",טבלה2[[#This Row],[חלק ימני]])</f>
        <v>44-824-33</v>
      </c>
      <c r="AH1928">
        <f>IF(טבלה2[[#This Row],[מספר ספרות]]=7,3,2)</f>
        <v>3</v>
      </c>
      <c r="AI1928">
        <f>IF(טבלה2[[#This Row],[מספר ספרות]]=7,2,3)</f>
        <v>2</v>
      </c>
    </row>
    <row r="1929" spans="17:35" x14ac:dyDescent="0.25">
      <c r="Q1929">
        <v>6476439</v>
      </c>
      <c r="R1929">
        <v>845</v>
      </c>
      <c r="S1929" t="s">
        <v>226</v>
      </c>
      <c r="T1929" t="s">
        <v>624</v>
      </c>
      <c r="U1929" t="s">
        <v>198</v>
      </c>
      <c r="V1929">
        <v>15</v>
      </c>
      <c r="W1929">
        <v>2016</v>
      </c>
      <c r="X1929" s="1">
        <f>2025-טבלה2[[#This Row],[שנת יצור]]</f>
        <v>9</v>
      </c>
      <c r="Y1929" s="39">
        <v>45484</v>
      </c>
      <c r="Z1929" s="39">
        <v>45844</v>
      </c>
      <c r="AA1929" t="s">
        <v>184</v>
      </c>
      <c r="AB1929" t="s">
        <v>358</v>
      </c>
      <c r="AC1929" s="1">
        <f>LEN(טבלה2[[#This Row],[מספר רכב]])</f>
        <v>7</v>
      </c>
      <c r="AD1929" s="1" t="str">
        <f>RIGHT(טבלה2[[#This Row],[מספר רכב]],טבלה2[[#This Row],[ספרות בצדדים]])</f>
        <v>39</v>
      </c>
      <c r="AE1929" s="1" t="str">
        <f>MID(טבלה2[[#This Row],[מספר רכב]],טבלה2[[#This Row],[ספרות בצדדים]]+1,טבלה2[[#This Row],[ספרות באמצע]])</f>
        <v>764</v>
      </c>
      <c r="AF1929" s="1" t="str">
        <f>MID(טבלה2[[#This Row],[מספר רכב]],1,טבלה2[[#This Row],[ספרות בצדדים]])</f>
        <v>64</v>
      </c>
      <c r="AG1929" s="1" t="str">
        <f>CONCATENATE(טבלה2[[#This Row],[חלק שמאלי]],"-",טבלה2[[#This Row],[אמצע]],"-",טבלה2[[#This Row],[חלק ימני]])</f>
        <v>64-764-39</v>
      </c>
      <c r="AH1929">
        <f>IF(טבלה2[[#This Row],[מספר ספרות]]=7,3,2)</f>
        <v>3</v>
      </c>
      <c r="AI1929">
        <f>IF(טבלה2[[#This Row],[מספר ספרות]]=7,2,3)</f>
        <v>2</v>
      </c>
    </row>
    <row r="1930" spans="17:35" x14ac:dyDescent="0.25">
      <c r="Q1930">
        <v>5716072</v>
      </c>
      <c r="R1930">
        <v>253</v>
      </c>
      <c r="S1930" t="s">
        <v>196</v>
      </c>
      <c r="T1930" t="s">
        <v>243</v>
      </c>
      <c r="U1930" t="s">
        <v>198</v>
      </c>
      <c r="V1930">
        <v>15</v>
      </c>
      <c r="W1930">
        <v>2010</v>
      </c>
      <c r="X1930" s="1">
        <f>2025-טבלה2[[#This Row],[שנת יצור]]</f>
        <v>15</v>
      </c>
      <c r="Y1930" s="39">
        <v>45665</v>
      </c>
      <c r="Z1930" s="39">
        <v>46033</v>
      </c>
      <c r="AA1930" t="s">
        <v>116</v>
      </c>
      <c r="AB1930" t="s">
        <v>200</v>
      </c>
      <c r="AC1930" s="1">
        <f>LEN(טבלה2[[#This Row],[מספר רכב]])</f>
        <v>7</v>
      </c>
      <c r="AD1930" s="1" t="str">
        <f>RIGHT(טבלה2[[#This Row],[מספר רכב]],טבלה2[[#This Row],[ספרות בצדדים]])</f>
        <v>72</v>
      </c>
      <c r="AE1930" s="1" t="str">
        <f>MID(טבלה2[[#This Row],[מספר רכב]],טבלה2[[#This Row],[ספרות בצדדים]]+1,טבלה2[[#This Row],[ספרות באמצע]])</f>
        <v>160</v>
      </c>
      <c r="AF1930" s="1" t="str">
        <f>MID(טבלה2[[#This Row],[מספר רכב]],1,טבלה2[[#This Row],[ספרות בצדדים]])</f>
        <v>57</v>
      </c>
      <c r="AG1930" s="1" t="str">
        <f>CONCATENATE(טבלה2[[#This Row],[חלק שמאלי]],"-",טבלה2[[#This Row],[אמצע]],"-",טבלה2[[#This Row],[חלק ימני]])</f>
        <v>57-160-72</v>
      </c>
      <c r="AH1930">
        <f>IF(טבלה2[[#This Row],[מספר ספרות]]=7,3,2)</f>
        <v>3</v>
      </c>
      <c r="AI1930">
        <f>IF(טבלה2[[#This Row],[מספר ספרות]]=7,2,3)</f>
        <v>2</v>
      </c>
    </row>
    <row r="1931" spans="17:35" x14ac:dyDescent="0.25">
      <c r="Q1931">
        <v>1932161</v>
      </c>
      <c r="R1931">
        <v>734</v>
      </c>
      <c r="S1931" t="s">
        <v>139</v>
      </c>
      <c r="T1931" t="s">
        <v>207</v>
      </c>
      <c r="U1931" t="s">
        <v>208</v>
      </c>
      <c r="W1931">
        <v>2007</v>
      </c>
      <c r="X1931" s="1">
        <f>2025-טבלה2[[#This Row],[שנת יצור]]</f>
        <v>18</v>
      </c>
      <c r="Y1931" s="39">
        <v>45151</v>
      </c>
      <c r="Z1931" s="39">
        <v>45441</v>
      </c>
      <c r="AA1931" t="s">
        <v>218</v>
      </c>
      <c r="AB1931" t="s">
        <v>141</v>
      </c>
      <c r="AC1931" s="1">
        <f>LEN(טבלה2[[#This Row],[מספר רכב]])</f>
        <v>7</v>
      </c>
      <c r="AD1931" s="1" t="str">
        <f>RIGHT(טבלה2[[#This Row],[מספר רכב]],טבלה2[[#This Row],[ספרות בצדדים]])</f>
        <v>61</v>
      </c>
      <c r="AE1931" s="1" t="str">
        <f>MID(טבלה2[[#This Row],[מספר רכב]],טבלה2[[#This Row],[ספרות בצדדים]]+1,טבלה2[[#This Row],[ספרות באמצע]])</f>
        <v>321</v>
      </c>
      <c r="AF1931" s="1" t="str">
        <f>MID(טבלה2[[#This Row],[מספר רכב]],1,טבלה2[[#This Row],[ספרות בצדדים]])</f>
        <v>19</v>
      </c>
      <c r="AG1931" s="1" t="str">
        <f>CONCATENATE(טבלה2[[#This Row],[חלק שמאלי]],"-",טבלה2[[#This Row],[אמצע]],"-",טבלה2[[#This Row],[חלק ימני]])</f>
        <v>19-321-61</v>
      </c>
      <c r="AH1931">
        <f>IF(טבלה2[[#This Row],[מספר ספרות]]=7,3,2)</f>
        <v>3</v>
      </c>
      <c r="AI1931">
        <f>IF(טבלה2[[#This Row],[מספר ספרות]]=7,2,3)</f>
        <v>2</v>
      </c>
    </row>
    <row r="1932" spans="17:35" x14ac:dyDescent="0.25">
      <c r="Q1932">
        <v>61738302</v>
      </c>
      <c r="R1932">
        <v>1327</v>
      </c>
      <c r="S1932" t="s">
        <v>783</v>
      </c>
      <c r="T1932" t="s">
        <v>784</v>
      </c>
      <c r="U1932" t="s">
        <v>1055</v>
      </c>
      <c r="W1932">
        <v>2021</v>
      </c>
      <c r="X1932" s="1">
        <f>2025-טבלה2[[#This Row],[שנת יצור]]</f>
        <v>4</v>
      </c>
      <c r="Y1932" s="39">
        <v>45757</v>
      </c>
      <c r="Z1932" s="39">
        <v>46167</v>
      </c>
      <c r="AA1932" t="s">
        <v>119</v>
      </c>
      <c r="AB1932" t="s">
        <v>785</v>
      </c>
      <c r="AC1932" s="1">
        <f>LEN(טבלה2[[#This Row],[מספר רכב]])</f>
        <v>8</v>
      </c>
      <c r="AD1932" s="1" t="str">
        <f>RIGHT(טבלה2[[#This Row],[מספר רכב]],טבלה2[[#This Row],[ספרות בצדדים]])</f>
        <v>302</v>
      </c>
      <c r="AE1932" s="1" t="str">
        <f>MID(טבלה2[[#This Row],[מספר רכב]],טבלה2[[#This Row],[ספרות בצדדים]]+1,טבלה2[[#This Row],[ספרות באמצע]])</f>
        <v>38</v>
      </c>
      <c r="AF1932" s="1" t="str">
        <f>MID(טבלה2[[#This Row],[מספר רכב]],1,טבלה2[[#This Row],[ספרות בצדדים]])</f>
        <v>617</v>
      </c>
      <c r="AG1932" s="1" t="str">
        <f>CONCATENATE(טבלה2[[#This Row],[חלק שמאלי]],"-",טבלה2[[#This Row],[אמצע]],"-",טבלה2[[#This Row],[חלק ימני]])</f>
        <v>617-38-302</v>
      </c>
      <c r="AH1932">
        <f>IF(טבלה2[[#This Row],[מספר ספרות]]=7,3,2)</f>
        <v>2</v>
      </c>
      <c r="AI1932">
        <f>IF(טבלה2[[#This Row],[מספר ספרות]]=7,2,3)</f>
        <v>3</v>
      </c>
    </row>
    <row r="1933" spans="17:35" x14ac:dyDescent="0.25">
      <c r="Q1933">
        <v>6510014</v>
      </c>
      <c r="R1933">
        <v>588</v>
      </c>
      <c r="S1933" t="s">
        <v>111</v>
      </c>
      <c r="T1933" t="s">
        <v>112</v>
      </c>
      <c r="U1933" t="s">
        <v>121</v>
      </c>
      <c r="W1933">
        <v>2006</v>
      </c>
      <c r="X1933" s="1">
        <f>2025-טבלה2[[#This Row],[שנת יצור]]</f>
        <v>19</v>
      </c>
      <c r="Y1933" s="39">
        <v>45195</v>
      </c>
      <c r="Z1933" s="39">
        <v>45563</v>
      </c>
      <c r="AA1933" t="s">
        <v>118</v>
      </c>
      <c r="AB1933" t="s">
        <v>115</v>
      </c>
      <c r="AC1933" s="1">
        <f>LEN(טבלה2[[#This Row],[מספר רכב]])</f>
        <v>7</v>
      </c>
      <c r="AD1933" s="1" t="str">
        <f>RIGHT(טבלה2[[#This Row],[מספר רכב]],טבלה2[[#This Row],[ספרות בצדדים]])</f>
        <v>14</v>
      </c>
      <c r="AE1933" s="1" t="str">
        <f>MID(טבלה2[[#This Row],[מספר רכב]],טבלה2[[#This Row],[ספרות בצדדים]]+1,טבלה2[[#This Row],[ספרות באמצע]])</f>
        <v>100</v>
      </c>
      <c r="AF1933" s="1" t="str">
        <f>MID(טבלה2[[#This Row],[מספר רכב]],1,טבלה2[[#This Row],[ספרות בצדדים]])</f>
        <v>65</v>
      </c>
      <c r="AG1933" s="1" t="str">
        <f>CONCATENATE(טבלה2[[#This Row],[חלק שמאלי]],"-",טבלה2[[#This Row],[אמצע]],"-",טבלה2[[#This Row],[חלק ימני]])</f>
        <v>65-100-14</v>
      </c>
      <c r="AH1933">
        <f>IF(טבלה2[[#This Row],[מספר ספרות]]=7,3,2)</f>
        <v>3</v>
      </c>
      <c r="AI1933">
        <f>IF(טבלה2[[#This Row],[מספר ספרות]]=7,2,3)</f>
        <v>2</v>
      </c>
    </row>
    <row r="1934" spans="17:35" x14ac:dyDescent="0.25">
      <c r="Q1934">
        <v>1905162</v>
      </c>
      <c r="R1934">
        <v>839</v>
      </c>
      <c r="S1934" t="s">
        <v>244</v>
      </c>
      <c r="T1934" t="s">
        <v>280</v>
      </c>
      <c r="U1934" t="s">
        <v>158</v>
      </c>
      <c r="W1934">
        <v>2007</v>
      </c>
      <c r="X1934" s="1">
        <f>2025-טבלה2[[#This Row],[שנת יצור]]</f>
        <v>18</v>
      </c>
      <c r="Y1934" s="39">
        <v>45272</v>
      </c>
      <c r="Z1934" s="39">
        <v>45635</v>
      </c>
      <c r="AA1934" t="s">
        <v>133</v>
      </c>
      <c r="AB1934" t="s">
        <v>127</v>
      </c>
      <c r="AC1934" s="1">
        <f>LEN(טבלה2[[#This Row],[מספר רכב]])</f>
        <v>7</v>
      </c>
      <c r="AD1934" s="1" t="str">
        <f>RIGHT(טבלה2[[#This Row],[מספר רכב]],טבלה2[[#This Row],[ספרות בצדדים]])</f>
        <v>62</v>
      </c>
      <c r="AE1934" s="1" t="str">
        <f>MID(טבלה2[[#This Row],[מספר רכב]],טבלה2[[#This Row],[ספרות בצדדים]]+1,טבלה2[[#This Row],[ספרות באמצע]])</f>
        <v>051</v>
      </c>
      <c r="AF1934" s="1" t="str">
        <f>MID(טבלה2[[#This Row],[מספר רכב]],1,טבלה2[[#This Row],[ספרות בצדדים]])</f>
        <v>19</v>
      </c>
      <c r="AG1934" s="1" t="str">
        <f>CONCATENATE(טבלה2[[#This Row],[חלק שמאלי]],"-",טבלה2[[#This Row],[אמצע]],"-",טבלה2[[#This Row],[חלק ימני]])</f>
        <v>19-051-62</v>
      </c>
      <c r="AH1934">
        <f>IF(טבלה2[[#This Row],[מספר ספרות]]=7,3,2)</f>
        <v>3</v>
      </c>
      <c r="AI1934">
        <f>IF(טבלה2[[#This Row],[מספר ספרות]]=7,2,3)</f>
        <v>2</v>
      </c>
    </row>
    <row r="1935" spans="17:35" x14ac:dyDescent="0.25">
      <c r="Q1935">
        <v>2268569</v>
      </c>
      <c r="R1935">
        <v>734</v>
      </c>
      <c r="S1935" t="s">
        <v>139</v>
      </c>
      <c r="T1935" t="s">
        <v>207</v>
      </c>
      <c r="U1935" t="s">
        <v>208</v>
      </c>
      <c r="V1935">
        <v>15</v>
      </c>
      <c r="W1935">
        <v>2009</v>
      </c>
      <c r="X1935" s="1">
        <f>2025-טבלה2[[#This Row],[שנת יצור]]</f>
        <v>16</v>
      </c>
      <c r="Y1935" s="39">
        <v>45467</v>
      </c>
      <c r="Z1935" s="39">
        <v>45831</v>
      </c>
      <c r="AA1935" t="s">
        <v>122</v>
      </c>
      <c r="AB1935" t="s">
        <v>141</v>
      </c>
      <c r="AC1935" s="1">
        <f>LEN(טבלה2[[#This Row],[מספר רכב]])</f>
        <v>7</v>
      </c>
      <c r="AD1935" s="1" t="str">
        <f>RIGHT(טבלה2[[#This Row],[מספר רכב]],טבלה2[[#This Row],[ספרות בצדדים]])</f>
        <v>69</v>
      </c>
      <c r="AE1935" s="1" t="str">
        <f>MID(טבלה2[[#This Row],[מספר רכב]],טבלה2[[#This Row],[ספרות בצדדים]]+1,טבלה2[[#This Row],[ספרות באמצע]])</f>
        <v>685</v>
      </c>
      <c r="AF1935" s="1" t="str">
        <f>MID(טבלה2[[#This Row],[מספר רכב]],1,טבלה2[[#This Row],[ספרות בצדדים]])</f>
        <v>22</v>
      </c>
      <c r="AG1935" s="1" t="str">
        <f>CONCATENATE(טבלה2[[#This Row],[חלק שמאלי]],"-",טבלה2[[#This Row],[אמצע]],"-",טבלה2[[#This Row],[חלק ימני]])</f>
        <v>22-685-69</v>
      </c>
      <c r="AH1935">
        <f>IF(טבלה2[[#This Row],[מספר ספרות]]=7,3,2)</f>
        <v>3</v>
      </c>
      <c r="AI1935">
        <f>IF(טבלה2[[#This Row],[מספר ספרות]]=7,2,3)</f>
        <v>2</v>
      </c>
    </row>
    <row r="1936" spans="17:35" x14ac:dyDescent="0.25">
      <c r="Q1936">
        <v>8723114</v>
      </c>
      <c r="R1936">
        <v>588</v>
      </c>
      <c r="S1936" t="s">
        <v>111</v>
      </c>
      <c r="T1936" t="s">
        <v>112</v>
      </c>
      <c r="U1936" t="s">
        <v>113</v>
      </c>
      <c r="W1936">
        <v>2006</v>
      </c>
      <c r="X1936" s="1">
        <f>2025-טבלה2[[#This Row],[שנת יצור]]</f>
        <v>19</v>
      </c>
      <c r="Y1936" s="39">
        <v>45602</v>
      </c>
      <c r="Z1936" s="39">
        <v>45960</v>
      </c>
      <c r="AA1936" t="s">
        <v>114</v>
      </c>
      <c r="AB1936" t="s">
        <v>115</v>
      </c>
      <c r="AC1936" s="1">
        <f>LEN(טבלה2[[#This Row],[מספר רכב]])</f>
        <v>7</v>
      </c>
      <c r="AD1936" s="1" t="str">
        <f>RIGHT(טבלה2[[#This Row],[מספר רכב]],טבלה2[[#This Row],[ספרות בצדדים]])</f>
        <v>14</v>
      </c>
      <c r="AE1936" s="1" t="str">
        <f>MID(טבלה2[[#This Row],[מספר רכב]],טבלה2[[#This Row],[ספרות בצדדים]]+1,טבלה2[[#This Row],[ספרות באמצע]])</f>
        <v>231</v>
      </c>
      <c r="AF1936" s="1" t="str">
        <f>MID(טבלה2[[#This Row],[מספר רכב]],1,טבלה2[[#This Row],[ספרות בצדדים]])</f>
        <v>87</v>
      </c>
      <c r="AG1936" s="1" t="str">
        <f>CONCATENATE(טבלה2[[#This Row],[חלק שמאלי]],"-",טבלה2[[#This Row],[אמצע]],"-",טבלה2[[#This Row],[חלק ימני]])</f>
        <v>87-231-14</v>
      </c>
      <c r="AH1936">
        <f>IF(טבלה2[[#This Row],[מספר ספרות]]=7,3,2)</f>
        <v>3</v>
      </c>
      <c r="AI1936">
        <f>IF(טבלה2[[#This Row],[מספר ספרות]]=7,2,3)</f>
        <v>2</v>
      </c>
    </row>
    <row r="1937" spans="17:35" x14ac:dyDescent="0.25">
      <c r="Q1937">
        <v>5919016</v>
      </c>
      <c r="R1937">
        <v>143</v>
      </c>
      <c r="S1937" t="s">
        <v>210</v>
      </c>
      <c r="T1937" t="s">
        <v>327</v>
      </c>
      <c r="W1937">
        <v>2007</v>
      </c>
      <c r="X1937" s="1">
        <f>2025-טבלה2[[#This Row],[שנת יצור]]</f>
        <v>18</v>
      </c>
      <c r="Y1937" s="39">
        <v>45732</v>
      </c>
      <c r="Z1937" s="39">
        <v>46122</v>
      </c>
      <c r="AA1937" t="s">
        <v>119</v>
      </c>
      <c r="AB1937" t="s">
        <v>329</v>
      </c>
      <c r="AC1937" s="1">
        <f>LEN(טבלה2[[#This Row],[מספר רכב]])</f>
        <v>7</v>
      </c>
      <c r="AD1937" s="1" t="str">
        <f>RIGHT(טבלה2[[#This Row],[מספר רכב]],טבלה2[[#This Row],[ספרות בצדדים]])</f>
        <v>16</v>
      </c>
      <c r="AE1937" s="1" t="str">
        <f>MID(טבלה2[[#This Row],[מספר רכב]],טבלה2[[#This Row],[ספרות בצדדים]]+1,טבלה2[[#This Row],[ספרות באמצע]])</f>
        <v>190</v>
      </c>
      <c r="AF1937" s="1" t="str">
        <f>MID(טבלה2[[#This Row],[מספר רכב]],1,טבלה2[[#This Row],[ספרות בצדדים]])</f>
        <v>59</v>
      </c>
      <c r="AG1937" s="1" t="str">
        <f>CONCATENATE(טבלה2[[#This Row],[חלק שמאלי]],"-",טבלה2[[#This Row],[אמצע]],"-",טבלה2[[#This Row],[חלק ימני]])</f>
        <v>59-190-16</v>
      </c>
      <c r="AH1937">
        <f>IF(טבלה2[[#This Row],[מספר ספרות]]=7,3,2)</f>
        <v>3</v>
      </c>
      <c r="AI1937">
        <f>IF(טבלה2[[#This Row],[מספר ספרות]]=7,2,3)</f>
        <v>2</v>
      </c>
    </row>
    <row r="1938" spans="17:35" x14ac:dyDescent="0.25">
      <c r="Q1938">
        <v>2096066</v>
      </c>
      <c r="R1938">
        <v>590</v>
      </c>
      <c r="S1938" t="s">
        <v>235</v>
      </c>
      <c r="T1938" t="s">
        <v>236</v>
      </c>
      <c r="U1938" t="s">
        <v>130</v>
      </c>
      <c r="V1938">
        <v>15</v>
      </c>
      <c r="W1938">
        <v>2008</v>
      </c>
      <c r="X1938" s="1">
        <f>2025-טבלה2[[#This Row],[שנת יצור]]</f>
        <v>17</v>
      </c>
      <c r="Y1938" s="39">
        <v>45379</v>
      </c>
      <c r="Z1938" s="39">
        <v>45739</v>
      </c>
      <c r="AA1938" t="s">
        <v>116</v>
      </c>
      <c r="AB1938" t="s">
        <v>238</v>
      </c>
      <c r="AC1938" s="1">
        <f>LEN(טבלה2[[#This Row],[מספר רכב]])</f>
        <v>7</v>
      </c>
      <c r="AD1938" s="1" t="str">
        <f>RIGHT(טבלה2[[#This Row],[מספר רכב]],טבלה2[[#This Row],[ספרות בצדדים]])</f>
        <v>66</v>
      </c>
      <c r="AE1938" s="1" t="str">
        <f>MID(טבלה2[[#This Row],[מספר רכב]],טבלה2[[#This Row],[ספרות בצדדים]]+1,טבלה2[[#This Row],[ספרות באמצע]])</f>
        <v>960</v>
      </c>
      <c r="AF1938" s="1" t="str">
        <f>MID(טבלה2[[#This Row],[מספר רכב]],1,טבלה2[[#This Row],[ספרות בצדדים]])</f>
        <v>20</v>
      </c>
      <c r="AG1938" s="1" t="str">
        <f>CONCATENATE(טבלה2[[#This Row],[חלק שמאלי]],"-",טבלה2[[#This Row],[אמצע]],"-",טבלה2[[#This Row],[חלק ימני]])</f>
        <v>20-960-66</v>
      </c>
      <c r="AH1938">
        <f>IF(טבלה2[[#This Row],[מספר ספרות]]=7,3,2)</f>
        <v>3</v>
      </c>
      <c r="AI1938">
        <f>IF(טבלה2[[#This Row],[מספר ספרות]]=7,2,3)</f>
        <v>2</v>
      </c>
    </row>
    <row r="1939" spans="17:35" x14ac:dyDescent="0.25">
      <c r="Q1939">
        <v>8672862</v>
      </c>
      <c r="R1939">
        <v>845</v>
      </c>
      <c r="S1939" t="s">
        <v>226</v>
      </c>
      <c r="T1939" t="s">
        <v>247</v>
      </c>
      <c r="U1939" t="s">
        <v>183</v>
      </c>
      <c r="W1939">
        <v>2007</v>
      </c>
      <c r="X1939" s="1">
        <f>2025-טבלה2[[#This Row],[שנת יצור]]</f>
        <v>18</v>
      </c>
      <c r="Y1939" s="39">
        <v>45377</v>
      </c>
      <c r="Z1939" s="39">
        <v>45729</v>
      </c>
      <c r="AA1939" t="s">
        <v>120</v>
      </c>
      <c r="AB1939" t="s">
        <v>230</v>
      </c>
      <c r="AC1939" s="1">
        <f>LEN(טבלה2[[#This Row],[מספר רכב]])</f>
        <v>7</v>
      </c>
      <c r="AD1939" s="1" t="str">
        <f>RIGHT(טבלה2[[#This Row],[מספר רכב]],טבלה2[[#This Row],[ספרות בצדדים]])</f>
        <v>62</v>
      </c>
      <c r="AE1939" s="1" t="str">
        <f>MID(טבלה2[[#This Row],[מספר רכב]],טבלה2[[#This Row],[ספרות בצדדים]]+1,טבלה2[[#This Row],[ספרות באמצע]])</f>
        <v>728</v>
      </c>
      <c r="AF1939" s="1" t="str">
        <f>MID(טבלה2[[#This Row],[מספר רכב]],1,טבלה2[[#This Row],[ספרות בצדדים]])</f>
        <v>86</v>
      </c>
      <c r="AG1939" s="1" t="str">
        <f>CONCATENATE(טבלה2[[#This Row],[חלק שמאלי]],"-",טבלה2[[#This Row],[אמצע]],"-",טבלה2[[#This Row],[חלק ימני]])</f>
        <v>86-728-62</v>
      </c>
      <c r="AH1939">
        <f>IF(טבלה2[[#This Row],[מספר ספרות]]=7,3,2)</f>
        <v>3</v>
      </c>
      <c r="AI1939">
        <f>IF(טבלה2[[#This Row],[מספר ספרות]]=7,2,3)</f>
        <v>2</v>
      </c>
    </row>
    <row r="1940" spans="17:35" x14ac:dyDescent="0.25">
      <c r="Q1940">
        <v>1543213</v>
      </c>
      <c r="R1940">
        <v>751</v>
      </c>
      <c r="S1940" t="s">
        <v>231</v>
      </c>
      <c r="T1940" t="s">
        <v>528</v>
      </c>
      <c r="U1940" t="s">
        <v>215</v>
      </c>
      <c r="W1940">
        <v>2006</v>
      </c>
      <c r="X1940" s="1">
        <f>2025-טבלה2[[#This Row],[שנת יצור]]</f>
        <v>19</v>
      </c>
      <c r="Y1940" s="39">
        <v>45623</v>
      </c>
      <c r="Z1940" s="39">
        <v>45985</v>
      </c>
      <c r="AA1940" t="s">
        <v>118</v>
      </c>
      <c r="AB1940" t="s">
        <v>260</v>
      </c>
      <c r="AC1940" s="1">
        <f>LEN(טבלה2[[#This Row],[מספר רכב]])</f>
        <v>7</v>
      </c>
      <c r="AD1940" s="1" t="str">
        <f>RIGHT(טבלה2[[#This Row],[מספר רכב]],טבלה2[[#This Row],[ספרות בצדדים]])</f>
        <v>13</v>
      </c>
      <c r="AE1940" s="1" t="str">
        <f>MID(טבלה2[[#This Row],[מספר רכב]],טבלה2[[#This Row],[ספרות בצדדים]]+1,טבלה2[[#This Row],[ספרות באמצע]])</f>
        <v>432</v>
      </c>
      <c r="AF1940" s="1" t="str">
        <f>MID(טבלה2[[#This Row],[מספר רכב]],1,טבלה2[[#This Row],[ספרות בצדדים]])</f>
        <v>15</v>
      </c>
      <c r="AG1940" s="1" t="str">
        <f>CONCATENATE(טבלה2[[#This Row],[חלק שמאלי]],"-",טבלה2[[#This Row],[אמצע]],"-",טבלה2[[#This Row],[חלק ימני]])</f>
        <v>15-432-13</v>
      </c>
      <c r="AH1940">
        <f>IF(טבלה2[[#This Row],[מספר ספרות]]=7,3,2)</f>
        <v>3</v>
      </c>
      <c r="AI1940">
        <f>IF(טבלה2[[#This Row],[מספר ספרות]]=7,2,3)</f>
        <v>2</v>
      </c>
    </row>
    <row r="1941" spans="17:35" x14ac:dyDescent="0.25">
      <c r="Q1941">
        <v>6792628</v>
      </c>
      <c r="R1941">
        <v>683</v>
      </c>
      <c r="S1941" t="s">
        <v>192</v>
      </c>
      <c r="T1941" t="s">
        <v>922</v>
      </c>
      <c r="U1941" t="s">
        <v>194</v>
      </c>
      <c r="W1941">
        <v>2000</v>
      </c>
      <c r="X1941" s="1">
        <f>2025-טבלה2[[#This Row],[שנת יצור]]</f>
        <v>25</v>
      </c>
      <c r="Y1941" s="39">
        <v>45439</v>
      </c>
      <c r="Z1941" s="39">
        <v>45603</v>
      </c>
      <c r="AA1941" t="s">
        <v>116</v>
      </c>
      <c r="AB1941" t="s">
        <v>607</v>
      </c>
      <c r="AC1941" s="1">
        <f>LEN(טבלה2[[#This Row],[מספר רכב]])</f>
        <v>7</v>
      </c>
      <c r="AD1941" s="1" t="str">
        <f>RIGHT(טבלה2[[#This Row],[מספר רכב]],טבלה2[[#This Row],[ספרות בצדדים]])</f>
        <v>28</v>
      </c>
      <c r="AE1941" s="1" t="str">
        <f>MID(טבלה2[[#This Row],[מספר רכב]],טבלה2[[#This Row],[ספרות בצדדים]]+1,טבלה2[[#This Row],[ספרות באמצע]])</f>
        <v>926</v>
      </c>
      <c r="AF1941" s="1" t="str">
        <f>MID(טבלה2[[#This Row],[מספר רכב]],1,טבלה2[[#This Row],[ספרות בצדדים]])</f>
        <v>67</v>
      </c>
      <c r="AG1941" s="1" t="str">
        <f>CONCATENATE(טבלה2[[#This Row],[חלק שמאלי]],"-",טבלה2[[#This Row],[אמצע]],"-",טבלה2[[#This Row],[חלק ימני]])</f>
        <v>67-926-28</v>
      </c>
      <c r="AH1941">
        <f>IF(טבלה2[[#This Row],[מספר ספרות]]=7,3,2)</f>
        <v>3</v>
      </c>
      <c r="AI1941">
        <f>IF(טבלה2[[#This Row],[מספר ספרות]]=7,2,3)</f>
        <v>2</v>
      </c>
    </row>
    <row r="1942" spans="17:35" x14ac:dyDescent="0.25">
      <c r="Q1942">
        <v>7194863</v>
      </c>
      <c r="R1942">
        <v>734</v>
      </c>
      <c r="S1942" t="s">
        <v>139</v>
      </c>
      <c r="T1942" t="s">
        <v>207</v>
      </c>
      <c r="U1942" t="s">
        <v>208</v>
      </c>
      <c r="W1942">
        <v>2008</v>
      </c>
      <c r="X1942" s="1">
        <f>2025-טבלה2[[#This Row],[שנת יצור]]</f>
        <v>17</v>
      </c>
      <c r="Y1942" s="39">
        <v>45490</v>
      </c>
      <c r="Z1942" s="39">
        <v>45861</v>
      </c>
      <c r="AA1942" t="s">
        <v>116</v>
      </c>
      <c r="AB1942" t="s">
        <v>141</v>
      </c>
      <c r="AC1942" s="1">
        <f>LEN(טבלה2[[#This Row],[מספר רכב]])</f>
        <v>7</v>
      </c>
      <c r="AD1942" s="1" t="str">
        <f>RIGHT(טבלה2[[#This Row],[מספר רכב]],טבלה2[[#This Row],[ספרות בצדדים]])</f>
        <v>63</v>
      </c>
      <c r="AE1942" s="1" t="str">
        <f>MID(טבלה2[[#This Row],[מספר רכב]],טבלה2[[#This Row],[ספרות בצדדים]]+1,טבלה2[[#This Row],[ספרות באמצע]])</f>
        <v>948</v>
      </c>
      <c r="AF1942" s="1" t="str">
        <f>MID(טבלה2[[#This Row],[מספר רכב]],1,טבלה2[[#This Row],[ספרות בצדדים]])</f>
        <v>71</v>
      </c>
      <c r="AG1942" s="1" t="str">
        <f>CONCATENATE(טבלה2[[#This Row],[חלק שמאלי]],"-",טבלה2[[#This Row],[אמצע]],"-",טבלה2[[#This Row],[חלק ימני]])</f>
        <v>71-948-63</v>
      </c>
      <c r="AH1942">
        <f>IF(טבלה2[[#This Row],[מספר ספרות]]=7,3,2)</f>
        <v>3</v>
      </c>
      <c r="AI1942">
        <f>IF(טבלה2[[#This Row],[מספר ספרות]]=7,2,3)</f>
        <v>2</v>
      </c>
    </row>
    <row r="1943" spans="17:35" x14ac:dyDescent="0.25">
      <c r="Q1943">
        <v>1555665</v>
      </c>
      <c r="R1943">
        <v>155</v>
      </c>
      <c r="S1943" t="s">
        <v>149</v>
      </c>
      <c r="T1943" t="s">
        <v>150</v>
      </c>
      <c r="U1943" t="s">
        <v>201</v>
      </c>
      <c r="W1943">
        <v>2006</v>
      </c>
      <c r="X1943" s="1">
        <f>2025-טבלה2[[#This Row],[שנת יצור]]</f>
        <v>19</v>
      </c>
      <c r="Y1943" s="39">
        <v>45755</v>
      </c>
      <c r="Z1943" s="39">
        <v>46018</v>
      </c>
      <c r="AA1943" t="s">
        <v>119</v>
      </c>
      <c r="AB1943" t="s">
        <v>152</v>
      </c>
      <c r="AC1943" s="1">
        <f>LEN(טבלה2[[#This Row],[מספר רכב]])</f>
        <v>7</v>
      </c>
      <c r="AD1943" s="1" t="str">
        <f>RIGHT(טבלה2[[#This Row],[מספר רכב]],טבלה2[[#This Row],[ספרות בצדדים]])</f>
        <v>65</v>
      </c>
      <c r="AE1943" s="1" t="str">
        <f>MID(טבלה2[[#This Row],[מספר רכב]],טבלה2[[#This Row],[ספרות בצדדים]]+1,טבלה2[[#This Row],[ספרות באמצע]])</f>
        <v>556</v>
      </c>
      <c r="AF1943" s="1" t="str">
        <f>MID(טבלה2[[#This Row],[מספר רכב]],1,טבלה2[[#This Row],[ספרות בצדדים]])</f>
        <v>15</v>
      </c>
      <c r="AG1943" s="1" t="str">
        <f>CONCATENATE(טבלה2[[#This Row],[חלק שמאלי]],"-",טבלה2[[#This Row],[אמצע]],"-",טבלה2[[#This Row],[חלק ימני]])</f>
        <v>15-556-65</v>
      </c>
      <c r="AH1943">
        <f>IF(טבלה2[[#This Row],[מספר ספרות]]=7,3,2)</f>
        <v>3</v>
      </c>
      <c r="AI1943">
        <f>IF(טבלה2[[#This Row],[מספר ספרות]]=7,2,3)</f>
        <v>2</v>
      </c>
    </row>
    <row r="1944" spans="17:35" x14ac:dyDescent="0.25">
      <c r="Q1944">
        <v>4522669</v>
      </c>
      <c r="R1944">
        <v>588</v>
      </c>
      <c r="S1944" t="s">
        <v>111</v>
      </c>
      <c r="T1944" t="s">
        <v>164</v>
      </c>
      <c r="U1944" t="s">
        <v>113</v>
      </c>
      <c r="V1944">
        <v>15</v>
      </c>
      <c r="W1944">
        <v>2009</v>
      </c>
      <c r="X1944" s="1">
        <f>2025-טבלה2[[#This Row],[שנת יצור]]</f>
        <v>16</v>
      </c>
      <c r="Y1944" s="39">
        <v>45708</v>
      </c>
      <c r="Z1944" s="39">
        <v>45989</v>
      </c>
      <c r="AA1944" t="s">
        <v>116</v>
      </c>
      <c r="AB1944" t="s">
        <v>117</v>
      </c>
      <c r="AC1944" s="1">
        <f>LEN(טבלה2[[#This Row],[מספר רכב]])</f>
        <v>7</v>
      </c>
      <c r="AD1944" s="1" t="str">
        <f>RIGHT(טבלה2[[#This Row],[מספר רכב]],טבלה2[[#This Row],[ספרות בצדדים]])</f>
        <v>69</v>
      </c>
      <c r="AE1944" s="1" t="str">
        <f>MID(טבלה2[[#This Row],[מספר רכב]],טבלה2[[#This Row],[ספרות בצדדים]]+1,טבלה2[[#This Row],[ספרות באמצע]])</f>
        <v>226</v>
      </c>
      <c r="AF1944" s="1" t="str">
        <f>MID(טבלה2[[#This Row],[מספר רכב]],1,טבלה2[[#This Row],[ספרות בצדדים]])</f>
        <v>45</v>
      </c>
      <c r="AG1944" s="1" t="str">
        <f>CONCATENATE(טבלה2[[#This Row],[חלק שמאלי]],"-",טבלה2[[#This Row],[אמצע]],"-",טבלה2[[#This Row],[חלק ימני]])</f>
        <v>45-226-69</v>
      </c>
      <c r="AH1944">
        <f>IF(טבלה2[[#This Row],[מספר ספרות]]=7,3,2)</f>
        <v>3</v>
      </c>
      <c r="AI1944">
        <f>IF(טבלה2[[#This Row],[מספר ספרות]]=7,2,3)</f>
        <v>2</v>
      </c>
    </row>
    <row r="1945" spans="17:35" x14ac:dyDescent="0.25">
      <c r="Q1945">
        <v>8507274</v>
      </c>
      <c r="R1945">
        <v>885</v>
      </c>
      <c r="S1945" t="s">
        <v>239</v>
      </c>
      <c r="T1945" t="s">
        <v>240</v>
      </c>
      <c r="U1945" t="s">
        <v>151</v>
      </c>
      <c r="V1945">
        <v>15</v>
      </c>
      <c r="W1945">
        <v>2011</v>
      </c>
      <c r="X1945" s="1">
        <f>2025-טבלה2[[#This Row],[שנת יצור]]</f>
        <v>14</v>
      </c>
      <c r="Y1945" s="39">
        <v>45635</v>
      </c>
      <c r="Z1945" s="39">
        <v>45989</v>
      </c>
      <c r="AA1945" t="s">
        <v>119</v>
      </c>
      <c r="AB1945" t="s">
        <v>241</v>
      </c>
      <c r="AC1945" s="1">
        <f>LEN(טבלה2[[#This Row],[מספר רכב]])</f>
        <v>7</v>
      </c>
      <c r="AD1945" s="1" t="str">
        <f>RIGHT(טבלה2[[#This Row],[מספר רכב]],טבלה2[[#This Row],[ספרות בצדדים]])</f>
        <v>74</v>
      </c>
      <c r="AE1945" s="1" t="str">
        <f>MID(טבלה2[[#This Row],[מספר רכב]],טבלה2[[#This Row],[ספרות בצדדים]]+1,טבלה2[[#This Row],[ספרות באמצע]])</f>
        <v>072</v>
      </c>
      <c r="AF1945" s="1" t="str">
        <f>MID(טבלה2[[#This Row],[מספר רכב]],1,טבלה2[[#This Row],[ספרות בצדדים]])</f>
        <v>85</v>
      </c>
      <c r="AG1945" s="1" t="str">
        <f>CONCATENATE(טבלה2[[#This Row],[חלק שמאלי]],"-",טבלה2[[#This Row],[אמצע]],"-",טבלה2[[#This Row],[חלק ימני]])</f>
        <v>85-072-74</v>
      </c>
      <c r="AH1945">
        <f>IF(טבלה2[[#This Row],[מספר ספרות]]=7,3,2)</f>
        <v>3</v>
      </c>
      <c r="AI1945">
        <f>IF(טבלה2[[#This Row],[מספר ספרות]]=7,2,3)</f>
        <v>2</v>
      </c>
    </row>
    <row r="1946" spans="17:35" x14ac:dyDescent="0.25">
      <c r="Q1946">
        <v>5844073</v>
      </c>
      <c r="R1946">
        <v>715</v>
      </c>
      <c r="S1946" t="s">
        <v>169</v>
      </c>
      <c r="T1946" t="s">
        <v>170</v>
      </c>
      <c r="U1946" t="s">
        <v>171</v>
      </c>
      <c r="V1946">
        <v>15</v>
      </c>
      <c r="W1946">
        <v>2011</v>
      </c>
      <c r="X1946" s="1">
        <f>2025-טבלה2[[#This Row],[שנת יצור]]</f>
        <v>14</v>
      </c>
      <c r="Y1946" s="39">
        <v>45370</v>
      </c>
      <c r="Z1946" s="39">
        <v>45737</v>
      </c>
      <c r="AA1946" t="s">
        <v>133</v>
      </c>
      <c r="AB1946" t="s">
        <v>172</v>
      </c>
      <c r="AC1946" s="1">
        <f>LEN(טבלה2[[#This Row],[מספר רכב]])</f>
        <v>7</v>
      </c>
      <c r="AD1946" s="1" t="str">
        <f>RIGHT(טבלה2[[#This Row],[מספר רכב]],טבלה2[[#This Row],[ספרות בצדדים]])</f>
        <v>73</v>
      </c>
      <c r="AE1946" s="1" t="str">
        <f>MID(טבלה2[[#This Row],[מספר רכב]],טבלה2[[#This Row],[ספרות בצדדים]]+1,טבלה2[[#This Row],[ספרות באמצע]])</f>
        <v>440</v>
      </c>
      <c r="AF1946" s="1" t="str">
        <f>MID(טבלה2[[#This Row],[מספר רכב]],1,טבלה2[[#This Row],[ספרות בצדדים]])</f>
        <v>58</v>
      </c>
      <c r="AG1946" s="1" t="str">
        <f>CONCATENATE(טבלה2[[#This Row],[חלק שמאלי]],"-",טבלה2[[#This Row],[אמצע]],"-",טבלה2[[#This Row],[חלק ימני]])</f>
        <v>58-440-73</v>
      </c>
      <c r="AH1946">
        <f>IF(טבלה2[[#This Row],[מספר ספרות]]=7,3,2)</f>
        <v>3</v>
      </c>
      <c r="AI1946">
        <f>IF(טבלה2[[#This Row],[מספר ספרות]]=7,2,3)</f>
        <v>2</v>
      </c>
    </row>
    <row r="1947" spans="17:35" x14ac:dyDescent="0.25">
      <c r="Q1947">
        <v>3212114</v>
      </c>
      <c r="R1947">
        <v>588</v>
      </c>
      <c r="S1947" t="s">
        <v>111</v>
      </c>
      <c r="T1947" t="s">
        <v>112</v>
      </c>
      <c r="U1947" t="s">
        <v>113</v>
      </c>
      <c r="W1947">
        <v>2006</v>
      </c>
      <c r="X1947" s="1">
        <f>2025-טבלה2[[#This Row],[שנת יצור]]</f>
        <v>19</v>
      </c>
      <c r="Y1947" s="39">
        <v>45138</v>
      </c>
      <c r="Z1947" s="39">
        <v>45441</v>
      </c>
      <c r="AA1947" t="s">
        <v>116</v>
      </c>
      <c r="AB1947" t="s">
        <v>115</v>
      </c>
      <c r="AC1947" s="1">
        <f>LEN(טבלה2[[#This Row],[מספר רכב]])</f>
        <v>7</v>
      </c>
      <c r="AD1947" s="1" t="str">
        <f>RIGHT(טבלה2[[#This Row],[מספר רכב]],טבלה2[[#This Row],[ספרות בצדדים]])</f>
        <v>14</v>
      </c>
      <c r="AE1947" s="1" t="str">
        <f>MID(טבלה2[[#This Row],[מספר רכב]],טבלה2[[#This Row],[ספרות בצדדים]]+1,טבלה2[[#This Row],[ספרות באמצע]])</f>
        <v>121</v>
      </c>
      <c r="AF1947" s="1" t="str">
        <f>MID(טבלה2[[#This Row],[מספר רכב]],1,טבלה2[[#This Row],[ספרות בצדדים]])</f>
        <v>32</v>
      </c>
      <c r="AG1947" s="1" t="str">
        <f>CONCATENATE(טבלה2[[#This Row],[חלק שמאלי]],"-",טבלה2[[#This Row],[אמצע]],"-",טבלה2[[#This Row],[חלק ימני]])</f>
        <v>32-121-14</v>
      </c>
      <c r="AH1947">
        <f>IF(טבלה2[[#This Row],[מספר ספרות]]=7,3,2)</f>
        <v>3</v>
      </c>
      <c r="AI1947">
        <f>IF(טבלה2[[#This Row],[מספר ספרות]]=7,2,3)</f>
        <v>2</v>
      </c>
    </row>
    <row r="1948" spans="17:35" x14ac:dyDescent="0.25">
      <c r="Q1948">
        <v>7733250</v>
      </c>
      <c r="R1948">
        <v>839</v>
      </c>
      <c r="S1948" t="s">
        <v>244</v>
      </c>
      <c r="T1948" t="s">
        <v>245</v>
      </c>
      <c r="U1948" t="s">
        <v>125</v>
      </c>
      <c r="W1948">
        <v>2003</v>
      </c>
      <c r="X1948" s="1">
        <f>2025-טבלה2[[#This Row],[שנת יצור]]</f>
        <v>22</v>
      </c>
      <c r="Y1948" s="39">
        <v>45526</v>
      </c>
      <c r="Z1948" s="39">
        <v>45717</v>
      </c>
      <c r="AA1948" t="s">
        <v>119</v>
      </c>
      <c r="AB1948" t="s">
        <v>127</v>
      </c>
      <c r="AC1948" s="1">
        <f>LEN(טבלה2[[#This Row],[מספר רכב]])</f>
        <v>7</v>
      </c>
      <c r="AD1948" s="1" t="str">
        <f>RIGHT(טבלה2[[#This Row],[מספר רכב]],טבלה2[[#This Row],[ספרות בצדדים]])</f>
        <v>50</v>
      </c>
      <c r="AE1948" s="1" t="str">
        <f>MID(טבלה2[[#This Row],[מספר רכב]],טבלה2[[#This Row],[ספרות בצדדים]]+1,טבלה2[[#This Row],[ספרות באמצע]])</f>
        <v>332</v>
      </c>
      <c r="AF1948" s="1" t="str">
        <f>MID(טבלה2[[#This Row],[מספר רכב]],1,טבלה2[[#This Row],[ספרות בצדדים]])</f>
        <v>77</v>
      </c>
      <c r="AG1948" s="1" t="str">
        <f>CONCATENATE(טבלה2[[#This Row],[חלק שמאלי]],"-",טבלה2[[#This Row],[אמצע]],"-",טבלה2[[#This Row],[חלק ימני]])</f>
        <v>77-332-50</v>
      </c>
      <c r="AH1948">
        <f>IF(טבלה2[[#This Row],[מספר ספרות]]=7,3,2)</f>
        <v>3</v>
      </c>
      <c r="AI1948">
        <f>IF(טבלה2[[#This Row],[מספר ספרות]]=7,2,3)</f>
        <v>2</v>
      </c>
    </row>
    <row r="1949" spans="17:35" x14ac:dyDescent="0.25">
      <c r="Q1949">
        <v>8997857</v>
      </c>
      <c r="R1949">
        <v>413</v>
      </c>
      <c r="S1949" t="s">
        <v>123</v>
      </c>
      <c r="T1949" t="s">
        <v>179</v>
      </c>
      <c r="U1949" t="s">
        <v>158</v>
      </c>
      <c r="W1949">
        <v>2005</v>
      </c>
      <c r="X1949" s="1">
        <f>2025-טבלה2[[#This Row],[שנת יצור]]</f>
        <v>20</v>
      </c>
      <c r="Y1949" s="39">
        <v>45187</v>
      </c>
      <c r="Z1949" s="39">
        <v>45536</v>
      </c>
      <c r="AA1949" t="s">
        <v>119</v>
      </c>
      <c r="AB1949" t="s">
        <v>127</v>
      </c>
      <c r="AC1949" s="1">
        <f>LEN(טבלה2[[#This Row],[מספר רכב]])</f>
        <v>7</v>
      </c>
      <c r="AD1949" s="1" t="str">
        <f>RIGHT(טבלה2[[#This Row],[מספר רכב]],טבלה2[[#This Row],[ספרות בצדדים]])</f>
        <v>57</v>
      </c>
      <c r="AE1949" s="1" t="str">
        <f>MID(טבלה2[[#This Row],[מספר רכב]],טבלה2[[#This Row],[ספרות בצדדים]]+1,טבלה2[[#This Row],[ספרות באמצע]])</f>
        <v>978</v>
      </c>
      <c r="AF1949" s="1" t="str">
        <f>MID(טבלה2[[#This Row],[מספר רכב]],1,טבלה2[[#This Row],[ספרות בצדדים]])</f>
        <v>89</v>
      </c>
      <c r="AG1949" s="1" t="str">
        <f>CONCATENATE(טבלה2[[#This Row],[חלק שמאלי]],"-",טבלה2[[#This Row],[אמצע]],"-",טבלה2[[#This Row],[חלק ימני]])</f>
        <v>89-978-57</v>
      </c>
      <c r="AH1949">
        <f>IF(טבלה2[[#This Row],[מספר ספרות]]=7,3,2)</f>
        <v>3</v>
      </c>
      <c r="AI1949">
        <f>IF(טבלה2[[#This Row],[מספר ספרות]]=7,2,3)</f>
        <v>2</v>
      </c>
    </row>
    <row r="1950" spans="17:35" x14ac:dyDescent="0.25">
      <c r="Q1950">
        <v>9160863</v>
      </c>
      <c r="R1950">
        <v>590</v>
      </c>
      <c r="S1950" t="s">
        <v>235</v>
      </c>
      <c r="T1950" t="s">
        <v>236</v>
      </c>
      <c r="U1950" t="s">
        <v>130</v>
      </c>
      <c r="V1950">
        <v>15</v>
      </c>
      <c r="W1950">
        <v>2008</v>
      </c>
      <c r="X1950" s="1">
        <f>2025-טבלה2[[#This Row],[שנת יצור]]</f>
        <v>17</v>
      </c>
      <c r="Y1950" s="39">
        <v>45467</v>
      </c>
      <c r="Z1950" s="39">
        <v>45832</v>
      </c>
      <c r="AA1950" t="s">
        <v>116</v>
      </c>
      <c r="AB1950" t="s">
        <v>238</v>
      </c>
      <c r="AC1950" s="1">
        <f>LEN(טבלה2[[#This Row],[מספר רכב]])</f>
        <v>7</v>
      </c>
      <c r="AD1950" s="1" t="str">
        <f>RIGHT(טבלה2[[#This Row],[מספר רכב]],טבלה2[[#This Row],[ספרות בצדדים]])</f>
        <v>63</v>
      </c>
      <c r="AE1950" s="1" t="str">
        <f>MID(טבלה2[[#This Row],[מספר רכב]],טבלה2[[#This Row],[ספרות בצדדים]]+1,טבלה2[[#This Row],[ספרות באמצע]])</f>
        <v>608</v>
      </c>
      <c r="AF1950" s="1" t="str">
        <f>MID(טבלה2[[#This Row],[מספר רכב]],1,טבלה2[[#This Row],[ספרות בצדדים]])</f>
        <v>91</v>
      </c>
      <c r="AG1950" s="1" t="str">
        <f>CONCATENATE(טבלה2[[#This Row],[חלק שמאלי]],"-",טבלה2[[#This Row],[אמצע]],"-",טבלה2[[#This Row],[חלק ימני]])</f>
        <v>91-608-63</v>
      </c>
      <c r="AH1950">
        <f>IF(טבלה2[[#This Row],[מספר ספרות]]=7,3,2)</f>
        <v>3</v>
      </c>
      <c r="AI1950">
        <f>IF(טבלה2[[#This Row],[מספר ספרות]]=7,2,3)</f>
        <v>2</v>
      </c>
    </row>
    <row r="1951" spans="17:35" x14ac:dyDescent="0.25">
      <c r="Q1951">
        <v>80736102</v>
      </c>
      <c r="R1951">
        <v>751</v>
      </c>
      <c r="S1951" t="s">
        <v>231</v>
      </c>
      <c r="T1951" t="s">
        <v>1056</v>
      </c>
      <c r="U1951" t="s">
        <v>587</v>
      </c>
      <c r="V1951">
        <v>14</v>
      </c>
      <c r="W1951">
        <v>2023</v>
      </c>
      <c r="X1951" s="1">
        <f>2025-טבלה2[[#This Row],[שנת יצור]]</f>
        <v>2</v>
      </c>
      <c r="Y1951" s="39">
        <v>45069</v>
      </c>
      <c r="Z1951" s="39">
        <v>46164</v>
      </c>
      <c r="AA1951" t="s">
        <v>119</v>
      </c>
      <c r="AB1951" t="s">
        <v>1057</v>
      </c>
      <c r="AC1951" s="1">
        <f>LEN(טבלה2[[#This Row],[מספר רכב]])</f>
        <v>8</v>
      </c>
      <c r="AD1951" s="1" t="str">
        <f>RIGHT(טבלה2[[#This Row],[מספר רכב]],טבלה2[[#This Row],[ספרות בצדדים]])</f>
        <v>102</v>
      </c>
      <c r="AE1951" s="1" t="str">
        <f>MID(טבלה2[[#This Row],[מספר רכב]],טבלה2[[#This Row],[ספרות בצדדים]]+1,טבלה2[[#This Row],[ספרות באמצע]])</f>
        <v>36</v>
      </c>
      <c r="AF1951" s="1" t="str">
        <f>MID(טבלה2[[#This Row],[מספר רכב]],1,טבלה2[[#This Row],[ספרות בצדדים]])</f>
        <v>807</v>
      </c>
      <c r="AG1951" s="1" t="str">
        <f>CONCATENATE(טבלה2[[#This Row],[חלק שמאלי]],"-",טבלה2[[#This Row],[אמצע]],"-",טבלה2[[#This Row],[חלק ימני]])</f>
        <v>807-36-102</v>
      </c>
      <c r="AH1951">
        <f>IF(טבלה2[[#This Row],[מספר ספרות]]=7,3,2)</f>
        <v>2</v>
      </c>
      <c r="AI1951">
        <f>IF(טבלה2[[#This Row],[מספר ספרות]]=7,2,3)</f>
        <v>3</v>
      </c>
    </row>
    <row r="1952" spans="17:35" x14ac:dyDescent="0.25">
      <c r="Q1952">
        <v>8805860</v>
      </c>
      <c r="R1952">
        <v>588</v>
      </c>
      <c r="S1952" t="s">
        <v>111</v>
      </c>
      <c r="T1952" t="s">
        <v>112</v>
      </c>
      <c r="U1952" t="s">
        <v>113</v>
      </c>
      <c r="W1952">
        <v>2006</v>
      </c>
      <c r="X1952" s="1">
        <f>2025-טבלה2[[#This Row],[שנת יצור]]</f>
        <v>19</v>
      </c>
      <c r="Y1952" s="39">
        <v>45755</v>
      </c>
      <c r="Z1952" s="39">
        <v>46102</v>
      </c>
      <c r="AA1952" t="s">
        <v>120</v>
      </c>
      <c r="AB1952" t="s">
        <v>115</v>
      </c>
      <c r="AC1952" s="1">
        <f>LEN(טבלה2[[#This Row],[מספר רכב]])</f>
        <v>7</v>
      </c>
      <c r="AD1952" s="1" t="str">
        <f>RIGHT(טבלה2[[#This Row],[מספר רכב]],טבלה2[[#This Row],[ספרות בצדדים]])</f>
        <v>60</v>
      </c>
      <c r="AE1952" s="1" t="str">
        <f>MID(טבלה2[[#This Row],[מספר רכב]],טבלה2[[#This Row],[ספרות בצדדים]]+1,טבלה2[[#This Row],[ספרות באמצע]])</f>
        <v>058</v>
      </c>
      <c r="AF1952" s="1" t="str">
        <f>MID(טבלה2[[#This Row],[מספר רכב]],1,טבלה2[[#This Row],[ספרות בצדדים]])</f>
        <v>88</v>
      </c>
      <c r="AG1952" s="1" t="str">
        <f>CONCATENATE(טבלה2[[#This Row],[חלק שמאלי]],"-",טבלה2[[#This Row],[אמצע]],"-",טבלה2[[#This Row],[חלק ימני]])</f>
        <v>88-058-60</v>
      </c>
      <c r="AH1952">
        <f>IF(טבלה2[[#This Row],[מספר ספרות]]=7,3,2)</f>
        <v>3</v>
      </c>
      <c r="AI1952">
        <f>IF(טבלה2[[#This Row],[מספר ספרות]]=7,2,3)</f>
        <v>2</v>
      </c>
    </row>
    <row r="1953" spans="17:35" x14ac:dyDescent="0.25">
      <c r="Q1953">
        <v>1624661</v>
      </c>
      <c r="R1953">
        <v>734</v>
      </c>
      <c r="S1953" t="s">
        <v>139</v>
      </c>
      <c r="T1953" t="s">
        <v>207</v>
      </c>
      <c r="U1953" t="s">
        <v>208</v>
      </c>
      <c r="W1953">
        <v>2007</v>
      </c>
      <c r="X1953" s="1">
        <f>2025-טבלה2[[#This Row],[שנת יצור]]</f>
        <v>18</v>
      </c>
      <c r="Y1953" s="39">
        <v>45587</v>
      </c>
      <c r="Z1953" s="39">
        <v>45791</v>
      </c>
      <c r="AA1953" t="s">
        <v>116</v>
      </c>
      <c r="AB1953" t="s">
        <v>141</v>
      </c>
      <c r="AC1953" s="1">
        <f>LEN(טבלה2[[#This Row],[מספר רכב]])</f>
        <v>7</v>
      </c>
      <c r="AD1953" s="1" t="str">
        <f>RIGHT(טבלה2[[#This Row],[מספר רכב]],טבלה2[[#This Row],[ספרות בצדדים]])</f>
        <v>61</v>
      </c>
      <c r="AE1953" s="1" t="str">
        <f>MID(טבלה2[[#This Row],[מספר רכב]],טבלה2[[#This Row],[ספרות בצדדים]]+1,טבלה2[[#This Row],[ספרות באמצע]])</f>
        <v>246</v>
      </c>
      <c r="AF1953" s="1" t="str">
        <f>MID(טבלה2[[#This Row],[מספר רכב]],1,טבלה2[[#This Row],[ספרות בצדדים]])</f>
        <v>16</v>
      </c>
      <c r="AG1953" s="1" t="str">
        <f>CONCATENATE(טבלה2[[#This Row],[חלק שמאלי]],"-",טבלה2[[#This Row],[אמצע]],"-",טבלה2[[#This Row],[חלק ימני]])</f>
        <v>16-246-61</v>
      </c>
      <c r="AH1953">
        <f>IF(טבלה2[[#This Row],[מספר ספרות]]=7,3,2)</f>
        <v>3</v>
      </c>
      <c r="AI1953">
        <f>IF(טבלה2[[#This Row],[מספר ספרות]]=7,2,3)</f>
        <v>2</v>
      </c>
    </row>
    <row r="1954" spans="17:35" x14ac:dyDescent="0.25">
      <c r="Q1954">
        <v>7059363</v>
      </c>
      <c r="R1954">
        <v>734</v>
      </c>
      <c r="S1954" t="s">
        <v>139</v>
      </c>
      <c r="T1954" t="s">
        <v>207</v>
      </c>
      <c r="U1954" t="s">
        <v>208</v>
      </c>
      <c r="W1954">
        <v>2008</v>
      </c>
      <c r="X1954" s="1">
        <f>2025-טבלה2[[#This Row],[שנת יצור]]</f>
        <v>17</v>
      </c>
      <c r="Y1954" s="39">
        <v>45579</v>
      </c>
      <c r="Z1954" s="39">
        <v>45845</v>
      </c>
      <c r="AA1954" t="s">
        <v>119</v>
      </c>
      <c r="AB1954" t="s">
        <v>141</v>
      </c>
      <c r="AC1954" s="1">
        <f>LEN(טבלה2[[#This Row],[מספר רכב]])</f>
        <v>7</v>
      </c>
      <c r="AD1954" s="1" t="str">
        <f>RIGHT(טבלה2[[#This Row],[מספר רכב]],טבלה2[[#This Row],[ספרות בצדדים]])</f>
        <v>63</v>
      </c>
      <c r="AE1954" s="1" t="str">
        <f>MID(טבלה2[[#This Row],[מספר רכב]],טבלה2[[#This Row],[ספרות בצדדים]]+1,טבלה2[[#This Row],[ספרות באמצע]])</f>
        <v>593</v>
      </c>
      <c r="AF1954" s="1" t="str">
        <f>MID(טבלה2[[#This Row],[מספר רכב]],1,טבלה2[[#This Row],[ספרות בצדדים]])</f>
        <v>70</v>
      </c>
      <c r="AG1954" s="1" t="str">
        <f>CONCATENATE(טבלה2[[#This Row],[חלק שמאלי]],"-",טבלה2[[#This Row],[אמצע]],"-",טבלה2[[#This Row],[חלק ימני]])</f>
        <v>70-593-63</v>
      </c>
      <c r="AH1954">
        <f>IF(טבלה2[[#This Row],[מספר ספרות]]=7,3,2)</f>
        <v>3</v>
      </c>
      <c r="AI1954">
        <f>IF(טבלה2[[#This Row],[מספר ספרות]]=7,2,3)</f>
        <v>2</v>
      </c>
    </row>
    <row r="1955" spans="17:35" x14ac:dyDescent="0.25">
      <c r="Q1955">
        <v>73135101</v>
      </c>
      <c r="R1955">
        <v>845</v>
      </c>
      <c r="S1955" t="s">
        <v>226</v>
      </c>
      <c r="T1955" t="s">
        <v>489</v>
      </c>
      <c r="U1955" t="s">
        <v>656</v>
      </c>
      <c r="V1955">
        <v>11</v>
      </c>
      <c r="W1955">
        <v>2019</v>
      </c>
      <c r="X1955" s="1">
        <f>2025-טבלה2[[#This Row],[שנת יצור]]</f>
        <v>6</v>
      </c>
      <c r="Y1955" s="39">
        <v>45757</v>
      </c>
      <c r="Z1955" s="39">
        <v>46128</v>
      </c>
      <c r="AA1955" t="s">
        <v>184</v>
      </c>
      <c r="AB1955" t="s">
        <v>358</v>
      </c>
      <c r="AC1955" s="1">
        <f>LEN(טבלה2[[#This Row],[מספר רכב]])</f>
        <v>8</v>
      </c>
      <c r="AD1955" s="1" t="str">
        <f>RIGHT(טבלה2[[#This Row],[מספר רכב]],טבלה2[[#This Row],[ספרות בצדדים]])</f>
        <v>101</v>
      </c>
      <c r="AE1955" s="1" t="str">
        <f>MID(טבלה2[[#This Row],[מספר רכב]],טבלה2[[#This Row],[ספרות בצדדים]]+1,טבלה2[[#This Row],[ספרות באמצע]])</f>
        <v>35</v>
      </c>
      <c r="AF1955" s="1" t="str">
        <f>MID(טבלה2[[#This Row],[מספר רכב]],1,טבלה2[[#This Row],[ספרות בצדדים]])</f>
        <v>731</v>
      </c>
      <c r="AG1955" s="1" t="str">
        <f>CONCATENATE(טבלה2[[#This Row],[חלק שמאלי]],"-",טבלה2[[#This Row],[אמצע]],"-",טבלה2[[#This Row],[חלק ימני]])</f>
        <v>731-35-101</v>
      </c>
      <c r="AH1955">
        <f>IF(טבלה2[[#This Row],[מספר ספרות]]=7,3,2)</f>
        <v>2</v>
      </c>
      <c r="AI1955">
        <f>IF(טבלה2[[#This Row],[מספר ספרות]]=7,2,3)</f>
        <v>3</v>
      </c>
    </row>
    <row r="1956" spans="17:35" x14ac:dyDescent="0.25">
      <c r="Q1956">
        <v>9875211</v>
      </c>
      <c r="R1956">
        <v>885</v>
      </c>
      <c r="S1956" t="s">
        <v>239</v>
      </c>
      <c r="T1956" t="s">
        <v>365</v>
      </c>
      <c r="U1956" t="s">
        <v>136</v>
      </c>
      <c r="V1956">
        <v>14</v>
      </c>
      <c r="W1956">
        <v>2014</v>
      </c>
      <c r="X1956" s="1">
        <f>2025-טבלה2[[#This Row],[שנת יצור]]</f>
        <v>11</v>
      </c>
      <c r="Y1956" s="39">
        <v>45720</v>
      </c>
      <c r="Z1956" s="39">
        <v>46084</v>
      </c>
      <c r="AA1956" t="s">
        <v>229</v>
      </c>
      <c r="AB1956" t="s">
        <v>368</v>
      </c>
      <c r="AC1956" s="1">
        <f>LEN(טבלה2[[#This Row],[מספר רכב]])</f>
        <v>7</v>
      </c>
      <c r="AD1956" s="1" t="str">
        <f>RIGHT(טבלה2[[#This Row],[מספר רכב]],טבלה2[[#This Row],[ספרות בצדדים]])</f>
        <v>11</v>
      </c>
      <c r="AE1956" s="1" t="str">
        <f>MID(טבלה2[[#This Row],[מספר רכב]],טבלה2[[#This Row],[ספרות בצדדים]]+1,טבלה2[[#This Row],[ספרות באמצע]])</f>
        <v>752</v>
      </c>
      <c r="AF1956" s="1" t="str">
        <f>MID(טבלה2[[#This Row],[מספר רכב]],1,טבלה2[[#This Row],[ספרות בצדדים]])</f>
        <v>98</v>
      </c>
      <c r="AG1956" s="1" t="str">
        <f>CONCATENATE(טבלה2[[#This Row],[חלק שמאלי]],"-",טבלה2[[#This Row],[אמצע]],"-",טבלה2[[#This Row],[חלק ימני]])</f>
        <v>98-752-11</v>
      </c>
      <c r="AH1956">
        <f>IF(טבלה2[[#This Row],[מספר ספרות]]=7,3,2)</f>
        <v>3</v>
      </c>
      <c r="AI1956">
        <f>IF(טבלה2[[#This Row],[מספר ספרות]]=7,2,3)</f>
        <v>2</v>
      </c>
    </row>
    <row r="1957" spans="17:35" x14ac:dyDescent="0.25">
      <c r="Q1957">
        <v>1264523</v>
      </c>
      <c r="R1957">
        <v>650</v>
      </c>
      <c r="S1957" t="s">
        <v>436</v>
      </c>
      <c r="T1957" t="s">
        <v>1058</v>
      </c>
      <c r="W1957">
        <v>1998</v>
      </c>
      <c r="X1957" s="1">
        <f>2025-טבלה2[[#This Row],[שנת יצור]]</f>
        <v>27</v>
      </c>
      <c r="Y1957" s="39">
        <v>45382</v>
      </c>
      <c r="Z1957" s="39">
        <v>45560</v>
      </c>
      <c r="AA1957" t="s">
        <v>119</v>
      </c>
      <c r="AB1957" t="s">
        <v>1059</v>
      </c>
      <c r="AC1957" s="1">
        <f>LEN(טבלה2[[#This Row],[מספר רכב]])</f>
        <v>7</v>
      </c>
      <c r="AD1957" s="1" t="str">
        <f>RIGHT(טבלה2[[#This Row],[מספר רכב]],טבלה2[[#This Row],[ספרות בצדדים]])</f>
        <v>23</v>
      </c>
      <c r="AE1957" s="1" t="str">
        <f>MID(טבלה2[[#This Row],[מספר רכב]],טבלה2[[#This Row],[ספרות בצדדים]]+1,טבלה2[[#This Row],[ספרות באמצע]])</f>
        <v>645</v>
      </c>
      <c r="AF1957" s="1" t="str">
        <f>MID(טבלה2[[#This Row],[מספר רכב]],1,טבלה2[[#This Row],[ספרות בצדדים]])</f>
        <v>12</v>
      </c>
      <c r="AG1957" s="1" t="str">
        <f>CONCATENATE(טבלה2[[#This Row],[חלק שמאלי]],"-",טבלה2[[#This Row],[אמצע]],"-",טבלה2[[#This Row],[חלק ימני]])</f>
        <v>12-645-23</v>
      </c>
      <c r="AH1957">
        <f>IF(טבלה2[[#This Row],[מספר ספרות]]=7,3,2)</f>
        <v>3</v>
      </c>
      <c r="AI1957">
        <f>IF(טבלה2[[#This Row],[מספר ספרות]]=7,2,3)</f>
        <v>2</v>
      </c>
    </row>
    <row r="1958" spans="17:35" x14ac:dyDescent="0.25">
      <c r="Q1958">
        <v>8763764</v>
      </c>
      <c r="R1958">
        <v>413</v>
      </c>
      <c r="S1958" t="s">
        <v>123</v>
      </c>
      <c r="T1958" t="s">
        <v>180</v>
      </c>
      <c r="U1958" t="s">
        <v>291</v>
      </c>
      <c r="V1958">
        <v>15</v>
      </c>
      <c r="W1958">
        <v>2008</v>
      </c>
      <c r="X1958" s="1">
        <f>2025-טבלה2[[#This Row],[שנת יצור]]</f>
        <v>17</v>
      </c>
      <c r="Y1958" s="39">
        <v>45455</v>
      </c>
      <c r="Z1958" s="39">
        <v>45665</v>
      </c>
      <c r="AA1958" t="s">
        <v>119</v>
      </c>
      <c r="AB1958" t="s">
        <v>127</v>
      </c>
      <c r="AC1958" s="1">
        <f>LEN(טבלה2[[#This Row],[מספר רכב]])</f>
        <v>7</v>
      </c>
      <c r="AD1958" s="1" t="str">
        <f>RIGHT(טבלה2[[#This Row],[מספר רכב]],טבלה2[[#This Row],[ספרות בצדדים]])</f>
        <v>64</v>
      </c>
      <c r="AE1958" s="1" t="str">
        <f>MID(טבלה2[[#This Row],[מספר רכב]],טבלה2[[#This Row],[ספרות בצדדים]]+1,טבלה2[[#This Row],[ספרות באמצע]])</f>
        <v>637</v>
      </c>
      <c r="AF1958" s="1" t="str">
        <f>MID(טבלה2[[#This Row],[מספר רכב]],1,טבלה2[[#This Row],[ספרות בצדדים]])</f>
        <v>87</v>
      </c>
      <c r="AG1958" s="1" t="str">
        <f>CONCATENATE(טבלה2[[#This Row],[חלק שמאלי]],"-",טבלה2[[#This Row],[אמצע]],"-",טבלה2[[#This Row],[חלק ימני]])</f>
        <v>87-637-64</v>
      </c>
      <c r="AH1958">
        <f>IF(טבלה2[[#This Row],[מספר ספרות]]=7,3,2)</f>
        <v>3</v>
      </c>
      <c r="AI1958">
        <f>IF(טבלה2[[#This Row],[מספר ספרות]]=7,2,3)</f>
        <v>2</v>
      </c>
    </row>
    <row r="1959" spans="17:35" x14ac:dyDescent="0.25">
      <c r="Q1959">
        <v>9185451</v>
      </c>
      <c r="R1959">
        <v>338</v>
      </c>
      <c r="S1959" t="s">
        <v>931</v>
      </c>
      <c r="T1959" t="s">
        <v>932</v>
      </c>
      <c r="U1959" t="s">
        <v>121</v>
      </c>
      <c r="W1959">
        <v>2003</v>
      </c>
      <c r="X1959" s="1">
        <f>2025-טבלה2[[#This Row],[שנת יצור]]</f>
        <v>22</v>
      </c>
      <c r="Y1959" s="39">
        <v>45607</v>
      </c>
      <c r="Z1959" s="39">
        <v>45794</v>
      </c>
      <c r="AA1959" t="s">
        <v>116</v>
      </c>
      <c r="AB1959" t="s">
        <v>933</v>
      </c>
      <c r="AC1959" s="1">
        <f>LEN(טבלה2[[#This Row],[מספר רכב]])</f>
        <v>7</v>
      </c>
      <c r="AD1959" s="1" t="str">
        <f>RIGHT(טבלה2[[#This Row],[מספר רכב]],טבלה2[[#This Row],[ספרות בצדדים]])</f>
        <v>51</v>
      </c>
      <c r="AE1959" s="1" t="str">
        <f>MID(טבלה2[[#This Row],[מספר רכב]],טבלה2[[#This Row],[ספרות בצדדים]]+1,טבלה2[[#This Row],[ספרות באמצע]])</f>
        <v>854</v>
      </c>
      <c r="AF1959" s="1" t="str">
        <f>MID(טבלה2[[#This Row],[מספר רכב]],1,טבלה2[[#This Row],[ספרות בצדדים]])</f>
        <v>91</v>
      </c>
      <c r="AG1959" s="1" t="str">
        <f>CONCATENATE(טבלה2[[#This Row],[חלק שמאלי]],"-",טבלה2[[#This Row],[אמצע]],"-",טבלה2[[#This Row],[חלק ימני]])</f>
        <v>91-854-51</v>
      </c>
      <c r="AH1959">
        <f>IF(טבלה2[[#This Row],[מספר ספרות]]=7,3,2)</f>
        <v>3</v>
      </c>
      <c r="AI1959">
        <f>IF(טבלה2[[#This Row],[מספר ספרות]]=7,2,3)</f>
        <v>2</v>
      </c>
    </row>
    <row r="1960" spans="17:35" x14ac:dyDescent="0.25">
      <c r="Q1960">
        <v>3586713</v>
      </c>
      <c r="R1960">
        <v>588</v>
      </c>
      <c r="S1960" t="s">
        <v>111</v>
      </c>
      <c r="T1960" t="s">
        <v>112</v>
      </c>
      <c r="U1960" t="s">
        <v>113</v>
      </c>
      <c r="W1960">
        <v>2006</v>
      </c>
      <c r="X1960" s="1">
        <f>2025-טבלה2[[#This Row],[שנת יצור]]</f>
        <v>19</v>
      </c>
      <c r="Y1960" s="39">
        <v>45322</v>
      </c>
      <c r="Z1960" s="39">
        <v>45625</v>
      </c>
      <c r="AA1960" t="s">
        <v>120</v>
      </c>
      <c r="AB1960" t="s">
        <v>115</v>
      </c>
      <c r="AC1960" s="1">
        <f>LEN(טבלה2[[#This Row],[מספר רכב]])</f>
        <v>7</v>
      </c>
      <c r="AD1960" s="1" t="str">
        <f>RIGHT(טבלה2[[#This Row],[מספר רכב]],טבלה2[[#This Row],[ספרות בצדדים]])</f>
        <v>13</v>
      </c>
      <c r="AE1960" s="1" t="str">
        <f>MID(טבלה2[[#This Row],[מספר רכב]],טבלה2[[#This Row],[ספרות בצדדים]]+1,טבלה2[[#This Row],[ספרות באמצע]])</f>
        <v>867</v>
      </c>
      <c r="AF1960" s="1" t="str">
        <f>MID(טבלה2[[#This Row],[מספר רכב]],1,טבלה2[[#This Row],[ספרות בצדדים]])</f>
        <v>35</v>
      </c>
      <c r="AG1960" s="1" t="str">
        <f>CONCATENATE(טבלה2[[#This Row],[חלק שמאלי]],"-",טבלה2[[#This Row],[אמצע]],"-",טבלה2[[#This Row],[חלק ימני]])</f>
        <v>35-867-13</v>
      </c>
      <c r="AH1960">
        <f>IF(טבלה2[[#This Row],[מספר ספרות]]=7,3,2)</f>
        <v>3</v>
      </c>
      <c r="AI1960">
        <f>IF(טבלה2[[#This Row],[מספר ספרות]]=7,2,3)</f>
        <v>2</v>
      </c>
    </row>
    <row r="1961" spans="17:35" x14ac:dyDescent="0.25">
      <c r="Q1961">
        <v>1561562</v>
      </c>
      <c r="R1961">
        <v>413</v>
      </c>
      <c r="S1961" t="s">
        <v>123</v>
      </c>
      <c r="T1961" t="s">
        <v>179</v>
      </c>
      <c r="U1961" t="s">
        <v>1060</v>
      </c>
      <c r="W1961">
        <v>2007</v>
      </c>
      <c r="X1961" s="1">
        <f>2025-טבלה2[[#This Row],[שנת יצור]]</f>
        <v>18</v>
      </c>
      <c r="Y1961" s="39">
        <v>45318</v>
      </c>
      <c r="Z1961" s="39">
        <v>45590</v>
      </c>
      <c r="AA1961" t="s">
        <v>133</v>
      </c>
      <c r="AB1961" t="s">
        <v>127</v>
      </c>
      <c r="AC1961" s="1">
        <f>LEN(טבלה2[[#This Row],[מספר רכב]])</f>
        <v>7</v>
      </c>
      <c r="AD1961" s="1" t="str">
        <f>RIGHT(טבלה2[[#This Row],[מספר רכב]],טבלה2[[#This Row],[ספרות בצדדים]])</f>
        <v>62</v>
      </c>
      <c r="AE1961" s="1" t="str">
        <f>MID(טבלה2[[#This Row],[מספר רכב]],טבלה2[[#This Row],[ספרות בצדדים]]+1,טבלה2[[#This Row],[ספרות באמצע]])</f>
        <v>615</v>
      </c>
      <c r="AF1961" s="1" t="str">
        <f>MID(טבלה2[[#This Row],[מספר רכב]],1,טבלה2[[#This Row],[ספרות בצדדים]])</f>
        <v>15</v>
      </c>
      <c r="AG1961" s="1" t="str">
        <f>CONCATENATE(טבלה2[[#This Row],[חלק שמאלי]],"-",טבלה2[[#This Row],[אמצע]],"-",טבלה2[[#This Row],[חלק ימני]])</f>
        <v>15-615-62</v>
      </c>
      <c r="AH1961">
        <f>IF(טבלה2[[#This Row],[מספר ספרות]]=7,3,2)</f>
        <v>3</v>
      </c>
      <c r="AI1961">
        <f>IF(טבלה2[[#This Row],[מספר ספרות]]=7,2,3)</f>
        <v>2</v>
      </c>
    </row>
    <row r="1962" spans="17:35" x14ac:dyDescent="0.25">
      <c r="Q1962">
        <v>1665964</v>
      </c>
      <c r="R1962">
        <v>588</v>
      </c>
      <c r="S1962" t="s">
        <v>111</v>
      </c>
      <c r="T1962" t="s">
        <v>253</v>
      </c>
      <c r="U1962" t="s">
        <v>188</v>
      </c>
      <c r="V1962">
        <v>15</v>
      </c>
      <c r="W1962">
        <v>2008</v>
      </c>
      <c r="X1962" s="1">
        <f>2025-טבלה2[[#This Row],[שנת יצור]]</f>
        <v>17</v>
      </c>
      <c r="Y1962" s="39">
        <v>45521</v>
      </c>
      <c r="Z1962" s="39">
        <v>45896</v>
      </c>
      <c r="AA1962" t="s">
        <v>116</v>
      </c>
      <c r="AB1962" t="s">
        <v>115</v>
      </c>
      <c r="AC1962" s="1">
        <f>LEN(טבלה2[[#This Row],[מספר רכב]])</f>
        <v>7</v>
      </c>
      <c r="AD1962" s="1" t="str">
        <f>RIGHT(טבלה2[[#This Row],[מספר רכב]],טבלה2[[#This Row],[ספרות בצדדים]])</f>
        <v>64</v>
      </c>
      <c r="AE1962" s="1" t="str">
        <f>MID(טבלה2[[#This Row],[מספר רכב]],טבלה2[[#This Row],[ספרות בצדדים]]+1,טבלה2[[#This Row],[ספרות באמצע]])</f>
        <v>659</v>
      </c>
      <c r="AF1962" s="1" t="str">
        <f>MID(טבלה2[[#This Row],[מספר רכב]],1,טבלה2[[#This Row],[ספרות בצדדים]])</f>
        <v>16</v>
      </c>
      <c r="AG1962" s="1" t="str">
        <f>CONCATENATE(טבלה2[[#This Row],[חלק שמאלי]],"-",טבלה2[[#This Row],[אמצע]],"-",טבלה2[[#This Row],[חלק ימני]])</f>
        <v>16-659-64</v>
      </c>
      <c r="AH1962">
        <f>IF(טבלה2[[#This Row],[מספר ספרות]]=7,3,2)</f>
        <v>3</v>
      </c>
      <c r="AI1962">
        <f>IF(טבלה2[[#This Row],[מספר ספרות]]=7,2,3)</f>
        <v>2</v>
      </c>
    </row>
    <row r="1963" spans="17:35" x14ac:dyDescent="0.25">
      <c r="Q1963">
        <v>2148014</v>
      </c>
      <c r="R1963">
        <v>590</v>
      </c>
      <c r="S1963" t="s">
        <v>235</v>
      </c>
      <c r="T1963" t="s">
        <v>236</v>
      </c>
      <c r="U1963" t="s">
        <v>237</v>
      </c>
      <c r="W1963">
        <v>2006</v>
      </c>
      <c r="X1963" s="1">
        <f>2025-טבלה2[[#This Row],[שנת יצור]]</f>
        <v>19</v>
      </c>
      <c r="Y1963" s="39">
        <v>45184</v>
      </c>
      <c r="Z1963" s="39">
        <v>45469</v>
      </c>
      <c r="AA1963" t="s">
        <v>119</v>
      </c>
      <c r="AB1963" t="s">
        <v>238</v>
      </c>
      <c r="AC1963" s="1">
        <f>LEN(טבלה2[[#This Row],[מספר רכב]])</f>
        <v>7</v>
      </c>
      <c r="AD1963" s="1" t="str">
        <f>RIGHT(טבלה2[[#This Row],[מספר רכב]],טבלה2[[#This Row],[ספרות בצדדים]])</f>
        <v>14</v>
      </c>
      <c r="AE1963" s="1" t="str">
        <f>MID(טבלה2[[#This Row],[מספר רכב]],טבלה2[[#This Row],[ספרות בצדדים]]+1,טבלה2[[#This Row],[ספרות באמצע]])</f>
        <v>480</v>
      </c>
      <c r="AF1963" s="1" t="str">
        <f>MID(טבלה2[[#This Row],[מספר רכב]],1,טבלה2[[#This Row],[ספרות בצדדים]])</f>
        <v>21</v>
      </c>
      <c r="AG1963" s="1" t="str">
        <f>CONCATENATE(טבלה2[[#This Row],[חלק שמאלי]],"-",טבלה2[[#This Row],[אמצע]],"-",טבלה2[[#This Row],[חלק ימני]])</f>
        <v>21-480-14</v>
      </c>
      <c r="AH1963">
        <f>IF(טבלה2[[#This Row],[מספר ספרות]]=7,3,2)</f>
        <v>3</v>
      </c>
      <c r="AI1963">
        <f>IF(טבלה2[[#This Row],[מספר ספרות]]=7,2,3)</f>
        <v>2</v>
      </c>
    </row>
    <row r="1964" spans="17:35" x14ac:dyDescent="0.25">
      <c r="Q1964">
        <v>76451103</v>
      </c>
      <c r="R1964">
        <v>1321</v>
      </c>
      <c r="S1964" t="s">
        <v>548</v>
      </c>
      <c r="T1964" t="s">
        <v>756</v>
      </c>
      <c r="U1964" t="s">
        <v>1061</v>
      </c>
      <c r="W1964">
        <v>2024</v>
      </c>
      <c r="X1964" s="1">
        <f>2025-טבלה2[[#This Row],[שנת יצור]]</f>
        <v>1</v>
      </c>
      <c r="Y1964" s="39">
        <v>45421</v>
      </c>
      <c r="Z1964" s="39">
        <v>46150</v>
      </c>
      <c r="AA1964" t="s">
        <v>119</v>
      </c>
      <c r="AB1964" t="s">
        <v>551</v>
      </c>
      <c r="AC1964" s="1">
        <f>LEN(טבלה2[[#This Row],[מספר רכב]])</f>
        <v>8</v>
      </c>
      <c r="AD1964" s="1" t="str">
        <f>RIGHT(טבלה2[[#This Row],[מספר רכב]],טבלה2[[#This Row],[ספרות בצדדים]])</f>
        <v>103</v>
      </c>
      <c r="AE1964" s="1" t="str">
        <f>MID(טבלה2[[#This Row],[מספר רכב]],טבלה2[[#This Row],[ספרות בצדדים]]+1,טבלה2[[#This Row],[ספרות באמצע]])</f>
        <v>51</v>
      </c>
      <c r="AF1964" s="1" t="str">
        <f>MID(טבלה2[[#This Row],[מספר רכב]],1,טבלה2[[#This Row],[ספרות בצדדים]])</f>
        <v>764</v>
      </c>
      <c r="AG1964" s="1" t="str">
        <f>CONCATENATE(טבלה2[[#This Row],[חלק שמאלי]],"-",טבלה2[[#This Row],[אמצע]],"-",טבלה2[[#This Row],[חלק ימני]])</f>
        <v>764-51-103</v>
      </c>
      <c r="AH1964">
        <f>IF(טבלה2[[#This Row],[מספר ספרות]]=7,3,2)</f>
        <v>2</v>
      </c>
      <c r="AI1964">
        <f>IF(טבלה2[[#This Row],[מספר ספרות]]=7,2,3)</f>
        <v>3</v>
      </c>
    </row>
    <row r="1965" spans="17:35" x14ac:dyDescent="0.25">
      <c r="Q1965">
        <v>44884603</v>
      </c>
      <c r="R1965">
        <v>683</v>
      </c>
      <c r="S1965" t="s">
        <v>192</v>
      </c>
      <c r="T1965" t="s">
        <v>771</v>
      </c>
      <c r="U1965" t="s">
        <v>393</v>
      </c>
      <c r="V1965">
        <v>6</v>
      </c>
      <c r="W1965">
        <v>2023</v>
      </c>
      <c r="X1965" s="1">
        <f>2025-טבלה2[[#This Row],[שנת יצור]]</f>
        <v>2</v>
      </c>
      <c r="Y1965" s="39">
        <v>45067</v>
      </c>
      <c r="Z1965" s="39">
        <v>46162</v>
      </c>
      <c r="AA1965" t="s">
        <v>248</v>
      </c>
      <c r="AB1965" t="s">
        <v>352</v>
      </c>
      <c r="AC1965" s="1">
        <f>LEN(טבלה2[[#This Row],[מספר רכב]])</f>
        <v>8</v>
      </c>
      <c r="AD1965" s="1" t="str">
        <f>RIGHT(טבלה2[[#This Row],[מספר רכב]],טבלה2[[#This Row],[ספרות בצדדים]])</f>
        <v>603</v>
      </c>
      <c r="AE1965" s="1" t="str">
        <f>MID(טבלה2[[#This Row],[מספר רכב]],טבלה2[[#This Row],[ספרות בצדדים]]+1,טבלה2[[#This Row],[ספרות באמצע]])</f>
        <v>84</v>
      </c>
      <c r="AF1965" s="1" t="str">
        <f>MID(טבלה2[[#This Row],[מספר רכב]],1,טבלה2[[#This Row],[ספרות בצדדים]])</f>
        <v>448</v>
      </c>
      <c r="AG1965" s="1" t="str">
        <f>CONCATENATE(טבלה2[[#This Row],[חלק שמאלי]],"-",טבלה2[[#This Row],[אמצע]],"-",טבלה2[[#This Row],[חלק ימני]])</f>
        <v>448-84-603</v>
      </c>
      <c r="AH1965">
        <f>IF(טבלה2[[#This Row],[מספר ספרות]]=7,3,2)</f>
        <v>2</v>
      </c>
      <c r="AI1965">
        <f>IF(טבלה2[[#This Row],[מספר ספרות]]=7,2,3)</f>
        <v>3</v>
      </c>
    </row>
    <row r="1966" spans="17:35" x14ac:dyDescent="0.25">
      <c r="Q1966">
        <v>84724402</v>
      </c>
      <c r="R1966">
        <v>1287</v>
      </c>
      <c r="S1966" t="s">
        <v>1062</v>
      </c>
      <c r="T1966" t="s">
        <v>1063</v>
      </c>
      <c r="U1966" t="s">
        <v>1064</v>
      </c>
      <c r="V1966">
        <v>14</v>
      </c>
      <c r="W1966">
        <v>2022</v>
      </c>
      <c r="X1966" s="1">
        <f>2025-טבלה2[[#This Row],[שנת יצור]]</f>
        <v>3</v>
      </c>
      <c r="Y1966" s="39">
        <v>44648</v>
      </c>
      <c r="Z1966" s="39">
        <v>45743</v>
      </c>
      <c r="AA1966" t="s">
        <v>118</v>
      </c>
      <c r="AB1966" t="s">
        <v>1065</v>
      </c>
      <c r="AC1966" s="1">
        <f>LEN(טבלה2[[#This Row],[מספר רכב]])</f>
        <v>8</v>
      </c>
      <c r="AD1966" s="1" t="str">
        <f>RIGHT(טבלה2[[#This Row],[מספר רכב]],טבלה2[[#This Row],[ספרות בצדדים]])</f>
        <v>402</v>
      </c>
      <c r="AE1966" s="1" t="str">
        <f>MID(טבלה2[[#This Row],[מספר רכב]],טבלה2[[#This Row],[ספרות בצדדים]]+1,טבלה2[[#This Row],[ספרות באמצע]])</f>
        <v>24</v>
      </c>
      <c r="AF1966" s="1" t="str">
        <f>MID(טבלה2[[#This Row],[מספר רכב]],1,טבלה2[[#This Row],[ספרות בצדדים]])</f>
        <v>847</v>
      </c>
      <c r="AG1966" s="1" t="str">
        <f>CONCATENATE(טבלה2[[#This Row],[חלק שמאלי]],"-",טבלה2[[#This Row],[אמצע]],"-",טבלה2[[#This Row],[חלק ימני]])</f>
        <v>847-24-402</v>
      </c>
      <c r="AH1966">
        <f>IF(טבלה2[[#This Row],[מספר ספרות]]=7,3,2)</f>
        <v>2</v>
      </c>
      <c r="AI1966">
        <f>IF(טבלה2[[#This Row],[מספר ספרות]]=7,2,3)</f>
        <v>3</v>
      </c>
    </row>
    <row r="1967" spans="17:35" x14ac:dyDescent="0.25">
      <c r="Q1967">
        <v>44328303</v>
      </c>
      <c r="R1967">
        <v>416</v>
      </c>
      <c r="S1967" t="s">
        <v>408</v>
      </c>
      <c r="T1967" t="s">
        <v>581</v>
      </c>
      <c r="U1967" t="s">
        <v>278</v>
      </c>
      <c r="V1967">
        <v>15</v>
      </c>
      <c r="W1967">
        <v>2023</v>
      </c>
      <c r="X1967" s="1">
        <f>2025-טבלה2[[#This Row],[שנת יצור]]</f>
        <v>2</v>
      </c>
      <c r="Y1967" s="39">
        <v>45075</v>
      </c>
      <c r="Z1967" s="39">
        <v>46170</v>
      </c>
      <c r="AA1967" t="s">
        <v>390</v>
      </c>
      <c r="AB1967" t="s">
        <v>304</v>
      </c>
      <c r="AC1967" s="1">
        <f>LEN(טבלה2[[#This Row],[מספר רכב]])</f>
        <v>8</v>
      </c>
      <c r="AD1967" s="1" t="str">
        <f>RIGHT(טבלה2[[#This Row],[מספר רכב]],טבלה2[[#This Row],[ספרות בצדדים]])</f>
        <v>303</v>
      </c>
      <c r="AE1967" s="1" t="str">
        <f>MID(טבלה2[[#This Row],[מספר רכב]],טבלה2[[#This Row],[ספרות בצדדים]]+1,טבלה2[[#This Row],[ספרות באמצע]])</f>
        <v>28</v>
      </c>
      <c r="AF1967" s="1" t="str">
        <f>MID(טבלה2[[#This Row],[מספר רכב]],1,טבלה2[[#This Row],[ספרות בצדדים]])</f>
        <v>443</v>
      </c>
      <c r="AG1967" s="1" t="str">
        <f>CONCATENATE(טבלה2[[#This Row],[חלק שמאלי]],"-",טבלה2[[#This Row],[אמצע]],"-",טבלה2[[#This Row],[חלק ימני]])</f>
        <v>443-28-303</v>
      </c>
      <c r="AH1967">
        <f>IF(טבלה2[[#This Row],[מספר ספרות]]=7,3,2)</f>
        <v>2</v>
      </c>
      <c r="AI1967">
        <f>IF(טבלה2[[#This Row],[מספר ספרות]]=7,2,3)</f>
        <v>3</v>
      </c>
    </row>
    <row r="1968" spans="17:35" x14ac:dyDescent="0.25">
      <c r="Q1968">
        <v>7879168</v>
      </c>
      <c r="R1968">
        <v>588</v>
      </c>
      <c r="S1968" t="s">
        <v>111</v>
      </c>
      <c r="T1968" t="s">
        <v>164</v>
      </c>
      <c r="U1968" t="s">
        <v>113</v>
      </c>
      <c r="V1968">
        <v>15</v>
      </c>
      <c r="W1968">
        <v>2010</v>
      </c>
      <c r="X1968" s="1">
        <f>2025-טבלה2[[#This Row],[שנת יצור]]</f>
        <v>15</v>
      </c>
      <c r="Y1968" s="39">
        <v>45759</v>
      </c>
      <c r="Z1968" s="39">
        <v>46126</v>
      </c>
      <c r="AA1968" t="s">
        <v>116</v>
      </c>
      <c r="AB1968" t="s">
        <v>117</v>
      </c>
      <c r="AC1968" s="1">
        <f>LEN(טבלה2[[#This Row],[מספר רכב]])</f>
        <v>7</v>
      </c>
      <c r="AD1968" s="1" t="str">
        <f>RIGHT(טבלה2[[#This Row],[מספר רכב]],טבלה2[[#This Row],[ספרות בצדדים]])</f>
        <v>68</v>
      </c>
      <c r="AE1968" s="1" t="str">
        <f>MID(טבלה2[[#This Row],[מספר רכב]],טבלה2[[#This Row],[ספרות בצדדים]]+1,טבלה2[[#This Row],[ספרות באמצע]])</f>
        <v>791</v>
      </c>
      <c r="AF1968" s="1" t="str">
        <f>MID(טבלה2[[#This Row],[מספר רכב]],1,טבלה2[[#This Row],[ספרות בצדדים]])</f>
        <v>78</v>
      </c>
      <c r="AG1968" s="1" t="str">
        <f>CONCATENATE(טבלה2[[#This Row],[חלק שמאלי]],"-",טבלה2[[#This Row],[אמצע]],"-",טבלה2[[#This Row],[חלק ימני]])</f>
        <v>78-791-68</v>
      </c>
      <c r="AH1968">
        <f>IF(טבלה2[[#This Row],[מספר ספרות]]=7,3,2)</f>
        <v>3</v>
      </c>
      <c r="AI1968">
        <f>IF(טבלה2[[#This Row],[מספר ספרות]]=7,2,3)</f>
        <v>2</v>
      </c>
    </row>
    <row r="1969" spans="17:35" x14ac:dyDescent="0.25">
      <c r="Q1969">
        <v>71076303</v>
      </c>
      <c r="R1969">
        <v>590</v>
      </c>
      <c r="S1969" t="s">
        <v>235</v>
      </c>
      <c r="T1969" t="s">
        <v>450</v>
      </c>
      <c r="U1969" t="s">
        <v>451</v>
      </c>
      <c r="V1969">
        <v>15</v>
      </c>
      <c r="W1969">
        <v>2024</v>
      </c>
      <c r="X1969" s="1">
        <f>2025-טבלה2[[#This Row],[שנת יצור]]</f>
        <v>1</v>
      </c>
      <c r="Y1969" s="39">
        <v>45421</v>
      </c>
      <c r="Z1969" s="39">
        <v>46150</v>
      </c>
      <c r="AA1969" t="s">
        <v>119</v>
      </c>
      <c r="AB1969" t="s">
        <v>452</v>
      </c>
      <c r="AC1969" s="1">
        <f>LEN(טבלה2[[#This Row],[מספר רכב]])</f>
        <v>8</v>
      </c>
      <c r="AD1969" s="1" t="str">
        <f>RIGHT(טבלה2[[#This Row],[מספר רכב]],טבלה2[[#This Row],[ספרות בצדדים]])</f>
        <v>303</v>
      </c>
      <c r="AE1969" s="1" t="str">
        <f>MID(טבלה2[[#This Row],[מספר רכב]],טבלה2[[#This Row],[ספרות בצדדים]]+1,טבלה2[[#This Row],[ספרות באמצע]])</f>
        <v>76</v>
      </c>
      <c r="AF1969" s="1" t="str">
        <f>MID(טבלה2[[#This Row],[מספר רכב]],1,טבלה2[[#This Row],[ספרות בצדדים]])</f>
        <v>710</v>
      </c>
      <c r="AG1969" s="1" t="str">
        <f>CONCATENATE(טבלה2[[#This Row],[חלק שמאלי]],"-",טבלה2[[#This Row],[אמצע]],"-",טבלה2[[#This Row],[חלק ימני]])</f>
        <v>710-76-303</v>
      </c>
      <c r="AH1969">
        <f>IF(טבלה2[[#This Row],[מספר ספרות]]=7,3,2)</f>
        <v>2</v>
      </c>
      <c r="AI1969">
        <f>IF(טבלה2[[#This Row],[מספר ספרות]]=7,2,3)</f>
        <v>3</v>
      </c>
    </row>
    <row r="1970" spans="17:35" x14ac:dyDescent="0.25">
      <c r="Q1970">
        <v>4758536</v>
      </c>
      <c r="R1970">
        <v>413</v>
      </c>
      <c r="S1970" t="s">
        <v>123</v>
      </c>
      <c r="T1970" t="s">
        <v>138</v>
      </c>
      <c r="U1970" t="s">
        <v>125</v>
      </c>
      <c r="W1970">
        <v>2002</v>
      </c>
      <c r="X1970" s="1">
        <f>2025-טבלה2[[#This Row],[שנת יצור]]</f>
        <v>23</v>
      </c>
      <c r="Y1970" s="39">
        <v>45298</v>
      </c>
      <c r="Z1970" s="39">
        <v>45517</v>
      </c>
      <c r="AA1970" t="s">
        <v>119</v>
      </c>
      <c r="AB1970" t="s">
        <v>127</v>
      </c>
      <c r="AC1970" s="1">
        <f>LEN(טבלה2[[#This Row],[מספר רכב]])</f>
        <v>7</v>
      </c>
      <c r="AD1970" s="1" t="str">
        <f>RIGHT(טבלה2[[#This Row],[מספר רכב]],טבלה2[[#This Row],[ספרות בצדדים]])</f>
        <v>36</v>
      </c>
      <c r="AE1970" s="1" t="str">
        <f>MID(טבלה2[[#This Row],[מספר רכב]],טבלה2[[#This Row],[ספרות בצדדים]]+1,טבלה2[[#This Row],[ספרות באמצע]])</f>
        <v>585</v>
      </c>
      <c r="AF1970" s="1" t="str">
        <f>MID(טבלה2[[#This Row],[מספר רכב]],1,טבלה2[[#This Row],[ספרות בצדדים]])</f>
        <v>47</v>
      </c>
      <c r="AG1970" s="1" t="str">
        <f>CONCATENATE(טבלה2[[#This Row],[חלק שמאלי]],"-",טבלה2[[#This Row],[אמצע]],"-",טבלה2[[#This Row],[חלק ימני]])</f>
        <v>47-585-36</v>
      </c>
      <c r="AH1970">
        <f>IF(טבלה2[[#This Row],[מספר ספרות]]=7,3,2)</f>
        <v>3</v>
      </c>
      <c r="AI1970">
        <f>IF(טבלה2[[#This Row],[מספר ספרות]]=7,2,3)</f>
        <v>2</v>
      </c>
    </row>
    <row r="1971" spans="17:35" x14ac:dyDescent="0.25">
      <c r="Q1971">
        <v>37143503</v>
      </c>
      <c r="R1971">
        <v>751</v>
      </c>
      <c r="S1971" t="s">
        <v>231</v>
      </c>
      <c r="T1971" t="s">
        <v>1066</v>
      </c>
      <c r="U1971" t="s">
        <v>1067</v>
      </c>
      <c r="V1971">
        <v>14</v>
      </c>
      <c r="W1971">
        <v>2024</v>
      </c>
      <c r="X1971" s="1">
        <f>2025-טבלה2[[#This Row],[שנת יצור]]</f>
        <v>1</v>
      </c>
      <c r="Y1971" s="39">
        <v>45399</v>
      </c>
      <c r="Z1971" s="39">
        <v>46128</v>
      </c>
      <c r="AA1971" t="s">
        <v>184</v>
      </c>
      <c r="AB1971" t="s">
        <v>1068</v>
      </c>
      <c r="AC1971" s="1">
        <f>LEN(טבלה2[[#This Row],[מספר רכב]])</f>
        <v>8</v>
      </c>
      <c r="AD1971" s="1" t="str">
        <f>RIGHT(טבלה2[[#This Row],[מספר רכב]],טבלה2[[#This Row],[ספרות בצדדים]])</f>
        <v>503</v>
      </c>
      <c r="AE1971" s="1" t="str">
        <f>MID(טבלה2[[#This Row],[מספר רכב]],טבלה2[[#This Row],[ספרות בצדדים]]+1,טבלה2[[#This Row],[ספרות באמצע]])</f>
        <v>43</v>
      </c>
      <c r="AF1971" s="1" t="str">
        <f>MID(טבלה2[[#This Row],[מספר רכב]],1,טבלה2[[#This Row],[ספרות בצדדים]])</f>
        <v>371</v>
      </c>
      <c r="AG1971" s="1" t="str">
        <f>CONCATENATE(טבלה2[[#This Row],[חלק שמאלי]],"-",טבלה2[[#This Row],[אמצע]],"-",טבלה2[[#This Row],[חלק ימני]])</f>
        <v>371-43-503</v>
      </c>
      <c r="AH1971">
        <f>IF(טבלה2[[#This Row],[מספר ספרות]]=7,3,2)</f>
        <v>2</v>
      </c>
      <c r="AI1971">
        <f>IF(טבלה2[[#This Row],[מספר ספרות]]=7,2,3)</f>
        <v>3</v>
      </c>
    </row>
    <row r="1972" spans="17:35" x14ac:dyDescent="0.25">
      <c r="Q1972">
        <v>8672964</v>
      </c>
      <c r="R1972">
        <v>413</v>
      </c>
      <c r="S1972" t="s">
        <v>123</v>
      </c>
      <c r="T1972" t="s">
        <v>159</v>
      </c>
      <c r="U1972" t="s">
        <v>158</v>
      </c>
      <c r="V1972">
        <v>15</v>
      </c>
      <c r="W1972">
        <v>2008</v>
      </c>
      <c r="X1972" s="1">
        <f>2025-טבלה2[[#This Row],[שנת יצור]]</f>
        <v>17</v>
      </c>
      <c r="Y1972" s="39">
        <v>45652</v>
      </c>
      <c r="Z1972" s="39">
        <v>46013</v>
      </c>
      <c r="AA1972" t="s">
        <v>328</v>
      </c>
      <c r="AB1972" t="s">
        <v>127</v>
      </c>
      <c r="AC1972" s="1">
        <f>LEN(טבלה2[[#This Row],[מספר רכב]])</f>
        <v>7</v>
      </c>
      <c r="AD1972" s="1" t="str">
        <f>RIGHT(טבלה2[[#This Row],[מספר רכב]],טבלה2[[#This Row],[ספרות בצדדים]])</f>
        <v>64</v>
      </c>
      <c r="AE1972" s="1" t="str">
        <f>MID(טבלה2[[#This Row],[מספר רכב]],טבלה2[[#This Row],[ספרות בצדדים]]+1,טבלה2[[#This Row],[ספרות באמצע]])</f>
        <v>729</v>
      </c>
      <c r="AF1972" s="1" t="str">
        <f>MID(טבלה2[[#This Row],[מספר רכב]],1,טבלה2[[#This Row],[ספרות בצדדים]])</f>
        <v>86</v>
      </c>
      <c r="AG1972" s="1" t="str">
        <f>CONCATENATE(טבלה2[[#This Row],[חלק שמאלי]],"-",טבלה2[[#This Row],[אמצע]],"-",טבלה2[[#This Row],[חלק ימני]])</f>
        <v>86-729-64</v>
      </c>
      <c r="AH1972">
        <f>IF(טבלה2[[#This Row],[מספר ספרות]]=7,3,2)</f>
        <v>3</v>
      </c>
      <c r="AI1972">
        <f>IF(טבלה2[[#This Row],[מספר ספרות]]=7,2,3)</f>
        <v>2</v>
      </c>
    </row>
    <row r="1973" spans="17:35" x14ac:dyDescent="0.25">
      <c r="Q1973">
        <v>7487463</v>
      </c>
      <c r="R1973">
        <v>413</v>
      </c>
      <c r="S1973" t="s">
        <v>123</v>
      </c>
      <c r="T1973" t="s">
        <v>180</v>
      </c>
      <c r="U1973" t="s">
        <v>125</v>
      </c>
      <c r="V1973">
        <v>15</v>
      </c>
      <c r="W1973">
        <v>2008</v>
      </c>
      <c r="X1973" s="1">
        <f>2025-טבלה2[[#This Row],[שנת יצור]]</f>
        <v>17</v>
      </c>
      <c r="Y1973" s="39">
        <v>45704</v>
      </c>
      <c r="Z1973" s="39">
        <v>45828</v>
      </c>
      <c r="AA1973" t="s">
        <v>119</v>
      </c>
      <c r="AB1973" t="s">
        <v>127</v>
      </c>
      <c r="AC1973" s="1">
        <f>LEN(טבלה2[[#This Row],[מספר רכב]])</f>
        <v>7</v>
      </c>
      <c r="AD1973" s="1" t="str">
        <f>RIGHT(טבלה2[[#This Row],[מספר רכב]],טבלה2[[#This Row],[ספרות בצדדים]])</f>
        <v>63</v>
      </c>
      <c r="AE1973" s="1" t="str">
        <f>MID(טבלה2[[#This Row],[מספר רכב]],טבלה2[[#This Row],[ספרות בצדדים]]+1,טבלה2[[#This Row],[ספרות באמצע]])</f>
        <v>874</v>
      </c>
      <c r="AF1973" s="1" t="str">
        <f>MID(טבלה2[[#This Row],[מספר רכב]],1,טבלה2[[#This Row],[ספרות בצדדים]])</f>
        <v>74</v>
      </c>
      <c r="AG1973" s="1" t="str">
        <f>CONCATENATE(טבלה2[[#This Row],[חלק שמאלי]],"-",טבלה2[[#This Row],[אמצע]],"-",טבלה2[[#This Row],[חלק ימני]])</f>
        <v>74-874-63</v>
      </c>
      <c r="AH1973">
        <f>IF(טבלה2[[#This Row],[מספר ספרות]]=7,3,2)</f>
        <v>3</v>
      </c>
      <c r="AI1973">
        <f>IF(טבלה2[[#This Row],[מספר ספרות]]=7,2,3)</f>
        <v>2</v>
      </c>
    </row>
    <row r="1974" spans="17:35" x14ac:dyDescent="0.25">
      <c r="Q1974">
        <v>4233723</v>
      </c>
      <c r="R1974">
        <v>588</v>
      </c>
      <c r="S1974" t="s">
        <v>111</v>
      </c>
      <c r="T1974" t="s">
        <v>135</v>
      </c>
      <c r="U1974" t="s">
        <v>194</v>
      </c>
      <c r="W1974">
        <v>2000</v>
      </c>
      <c r="X1974" s="1">
        <f>2025-טבלה2[[#This Row],[שנת יצור]]</f>
        <v>25</v>
      </c>
      <c r="Y1974" s="39">
        <v>45643</v>
      </c>
      <c r="Z1974" s="39">
        <v>45783</v>
      </c>
      <c r="AA1974" t="s">
        <v>120</v>
      </c>
      <c r="AB1974" t="s">
        <v>209</v>
      </c>
      <c r="AC1974" s="1">
        <f>LEN(טבלה2[[#This Row],[מספר רכב]])</f>
        <v>7</v>
      </c>
      <c r="AD1974" s="1" t="str">
        <f>RIGHT(טבלה2[[#This Row],[מספר רכב]],טבלה2[[#This Row],[ספרות בצדדים]])</f>
        <v>23</v>
      </c>
      <c r="AE1974" s="1" t="str">
        <f>MID(טבלה2[[#This Row],[מספר רכב]],טבלה2[[#This Row],[ספרות בצדדים]]+1,טבלה2[[#This Row],[ספרות באמצע]])</f>
        <v>337</v>
      </c>
      <c r="AF1974" s="1" t="str">
        <f>MID(טבלה2[[#This Row],[מספר רכב]],1,טבלה2[[#This Row],[ספרות בצדדים]])</f>
        <v>42</v>
      </c>
      <c r="AG1974" s="1" t="str">
        <f>CONCATENATE(טבלה2[[#This Row],[חלק שמאלי]],"-",טבלה2[[#This Row],[אמצע]],"-",טבלה2[[#This Row],[חלק ימני]])</f>
        <v>42-337-23</v>
      </c>
      <c r="AH1974">
        <f>IF(טבלה2[[#This Row],[מספר ספרות]]=7,3,2)</f>
        <v>3</v>
      </c>
      <c r="AI1974">
        <f>IF(טבלה2[[#This Row],[מספר ספרות]]=7,2,3)</f>
        <v>2</v>
      </c>
    </row>
    <row r="1975" spans="17:35" x14ac:dyDescent="0.25">
      <c r="Q1975">
        <v>5004163</v>
      </c>
      <c r="R1975">
        <v>734</v>
      </c>
      <c r="S1975" t="s">
        <v>139</v>
      </c>
      <c r="T1975" t="s">
        <v>207</v>
      </c>
      <c r="U1975" t="s">
        <v>208</v>
      </c>
      <c r="W1975">
        <v>2008</v>
      </c>
      <c r="X1975" s="1">
        <f>2025-טבלה2[[#This Row],[שנת יצור]]</f>
        <v>17</v>
      </c>
      <c r="Y1975" s="39">
        <v>45595</v>
      </c>
      <c r="Z1975" s="39">
        <v>45828</v>
      </c>
      <c r="AA1975" t="s">
        <v>116</v>
      </c>
      <c r="AB1975" t="s">
        <v>141</v>
      </c>
      <c r="AC1975" s="1">
        <f>LEN(טבלה2[[#This Row],[מספר רכב]])</f>
        <v>7</v>
      </c>
      <c r="AD1975" s="1" t="str">
        <f>RIGHT(טבלה2[[#This Row],[מספר רכב]],טבלה2[[#This Row],[ספרות בצדדים]])</f>
        <v>63</v>
      </c>
      <c r="AE1975" s="1" t="str">
        <f>MID(טבלה2[[#This Row],[מספר רכב]],טבלה2[[#This Row],[ספרות בצדדים]]+1,טבלה2[[#This Row],[ספרות באמצע]])</f>
        <v>041</v>
      </c>
      <c r="AF1975" s="1" t="str">
        <f>MID(טבלה2[[#This Row],[מספר רכב]],1,טבלה2[[#This Row],[ספרות בצדדים]])</f>
        <v>50</v>
      </c>
      <c r="AG1975" s="1" t="str">
        <f>CONCATENATE(טבלה2[[#This Row],[חלק שמאלי]],"-",טבלה2[[#This Row],[אמצע]],"-",טבלה2[[#This Row],[חלק ימני]])</f>
        <v>50-041-63</v>
      </c>
      <c r="AH1975">
        <f>IF(טבלה2[[#This Row],[מספר ספרות]]=7,3,2)</f>
        <v>3</v>
      </c>
      <c r="AI1975">
        <f>IF(טבלה2[[#This Row],[מספר ספרות]]=7,2,3)</f>
        <v>2</v>
      </c>
    </row>
    <row r="1976" spans="17:35" x14ac:dyDescent="0.25">
      <c r="Q1976">
        <v>8626964</v>
      </c>
      <c r="R1976">
        <v>413</v>
      </c>
      <c r="S1976" t="s">
        <v>123</v>
      </c>
      <c r="T1976" t="s">
        <v>180</v>
      </c>
      <c r="U1976" t="s">
        <v>291</v>
      </c>
      <c r="V1976">
        <v>15</v>
      </c>
      <c r="W1976">
        <v>2008</v>
      </c>
      <c r="X1976" s="1">
        <f>2025-טבלה2[[#This Row],[שנת יצור]]</f>
        <v>17</v>
      </c>
      <c r="Y1976" s="39">
        <v>45663</v>
      </c>
      <c r="Z1976" s="39">
        <v>46001</v>
      </c>
      <c r="AA1976" t="s">
        <v>190</v>
      </c>
      <c r="AB1976" t="s">
        <v>127</v>
      </c>
      <c r="AC1976" s="1">
        <f>LEN(טבלה2[[#This Row],[מספר רכב]])</f>
        <v>7</v>
      </c>
      <c r="AD1976" s="1" t="str">
        <f>RIGHT(טבלה2[[#This Row],[מספר רכב]],טבלה2[[#This Row],[ספרות בצדדים]])</f>
        <v>64</v>
      </c>
      <c r="AE1976" s="1" t="str">
        <f>MID(טבלה2[[#This Row],[מספר רכב]],טבלה2[[#This Row],[ספרות בצדדים]]+1,טבלה2[[#This Row],[ספרות באמצע]])</f>
        <v>269</v>
      </c>
      <c r="AF1976" s="1" t="str">
        <f>MID(טבלה2[[#This Row],[מספר רכב]],1,טבלה2[[#This Row],[ספרות בצדדים]])</f>
        <v>86</v>
      </c>
      <c r="AG1976" s="1" t="str">
        <f>CONCATENATE(טבלה2[[#This Row],[חלק שמאלי]],"-",טבלה2[[#This Row],[אמצע]],"-",טבלה2[[#This Row],[חלק ימני]])</f>
        <v>86-269-64</v>
      </c>
      <c r="AH1976">
        <f>IF(טבלה2[[#This Row],[מספר ספרות]]=7,3,2)</f>
        <v>3</v>
      </c>
      <c r="AI1976">
        <f>IF(טבלה2[[#This Row],[מספר ספרות]]=7,2,3)</f>
        <v>2</v>
      </c>
    </row>
    <row r="1977" spans="17:35" x14ac:dyDescent="0.25">
      <c r="Q1977">
        <v>3687662</v>
      </c>
      <c r="R1977">
        <v>588</v>
      </c>
      <c r="S1977" t="s">
        <v>111</v>
      </c>
      <c r="T1977" t="s">
        <v>112</v>
      </c>
      <c r="U1977" t="s">
        <v>113</v>
      </c>
      <c r="W1977">
        <v>2007</v>
      </c>
      <c r="X1977" s="1">
        <f>2025-טבלה2[[#This Row],[שנת יצור]]</f>
        <v>18</v>
      </c>
      <c r="Y1977" s="39">
        <v>45630</v>
      </c>
      <c r="Z1977" s="39">
        <v>45988</v>
      </c>
      <c r="AA1977" t="s">
        <v>122</v>
      </c>
      <c r="AB1977" t="s">
        <v>117</v>
      </c>
      <c r="AC1977" s="1">
        <f>LEN(טבלה2[[#This Row],[מספר רכב]])</f>
        <v>7</v>
      </c>
      <c r="AD1977" s="1" t="str">
        <f>RIGHT(טבלה2[[#This Row],[מספר רכב]],טבלה2[[#This Row],[ספרות בצדדים]])</f>
        <v>62</v>
      </c>
      <c r="AE1977" s="1" t="str">
        <f>MID(טבלה2[[#This Row],[מספר רכב]],טבלה2[[#This Row],[ספרות בצדדים]]+1,טבלה2[[#This Row],[ספרות באמצע]])</f>
        <v>876</v>
      </c>
      <c r="AF1977" s="1" t="str">
        <f>MID(טבלה2[[#This Row],[מספר רכב]],1,טבלה2[[#This Row],[ספרות בצדדים]])</f>
        <v>36</v>
      </c>
      <c r="AG1977" s="1" t="str">
        <f>CONCATENATE(טבלה2[[#This Row],[חלק שמאלי]],"-",טבלה2[[#This Row],[אמצע]],"-",טבלה2[[#This Row],[חלק ימני]])</f>
        <v>36-876-62</v>
      </c>
      <c r="AH1977">
        <f>IF(טבלה2[[#This Row],[מספר ספרות]]=7,3,2)</f>
        <v>3</v>
      </c>
      <c r="AI1977">
        <f>IF(טבלה2[[#This Row],[מספר ספרות]]=7,2,3)</f>
        <v>2</v>
      </c>
    </row>
    <row r="1978" spans="17:35" x14ac:dyDescent="0.25">
      <c r="Q1978">
        <v>6518827</v>
      </c>
      <c r="R1978">
        <v>588</v>
      </c>
      <c r="S1978" t="s">
        <v>111</v>
      </c>
      <c r="T1978" t="s">
        <v>458</v>
      </c>
      <c r="U1978" t="s">
        <v>194</v>
      </c>
      <c r="W1978">
        <v>1999</v>
      </c>
      <c r="X1978" s="1">
        <f>2025-טבלה2[[#This Row],[שנת יצור]]</f>
        <v>26</v>
      </c>
      <c r="Y1978" s="39">
        <v>45279</v>
      </c>
      <c r="Z1978" s="39">
        <v>45457</v>
      </c>
      <c r="AA1978" t="s">
        <v>1069</v>
      </c>
      <c r="AB1978" t="s">
        <v>143</v>
      </c>
      <c r="AC1978" s="1">
        <f>LEN(טבלה2[[#This Row],[מספר רכב]])</f>
        <v>7</v>
      </c>
      <c r="AD1978" s="1" t="str">
        <f>RIGHT(טבלה2[[#This Row],[מספר רכב]],טבלה2[[#This Row],[ספרות בצדדים]])</f>
        <v>27</v>
      </c>
      <c r="AE1978" s="1" t="str">
        <f>MID(טבלה2[[#This Row],[מספר רכב]],טבלה2[[#This Row],[ספרות בצדדים]]+1,טבלה2[[#This Row],[ספרות באמצע]])</f>
        <v>188</v>
      </c>
      <c r="AF1978" s="1" t="str">
        <f>MID(טבלה2[[#This Row],[מספר רכב]],1,טבלה2[[#This Row],[ספרות בצדדים]])</f>
        <v>65</v>
      </c>
      <c r="AG1978" s="1" t="str">
        <f>CONCATENATE(טבלה2[[#This Row],[חלק שמאלי]],"-",טבלה2[[#This Row],[אמצע]],"-",טבלה2[[#This Row],[חלק ימני]])</f>
        <v>65-188-27</v>
      </c>
      <c r="AH1978">
        <f>IF(טבלה2[[#This Row],[מספר ספרות]]=7,3,2)</f>
        <v>3</v>
      </c>
      <c r="AI1978">
        <f>IF(טבלה2[[#This Row],[מספר ספרות]]=7,2,3)</f>
        <v>2</v>
      </c>
    </row>
    <row r="1979" spans="17:35" x14ac:dyDescent="0.25">
      <c r="Q1979">
        <v>6416956</v>
      </c>
      <c r="R1979">
        <v>588</v>
      </c>
      <c r="S1979" t="s">
        <v>111</v>
      </c>
      <c r="T1979" t="s">
        <v>135</v>
      </c>
      <c r="U1979" t="s">
        <v>194</v>
      </c>
      <c r="W1979">
        <v>2004</v>
      </c>
      <c r="X1979" s="1">
        <f>2025-טבלה2[[#This Row],[שנת יצור]]</f>
        <v>21</v>
      </c>
      <c r="Y1979" s="39">
        <v>45628</v>
      </c>
      <c r="Z1979" s="39">
        <v>45793</v>
      </c>
      <c r="AA1979" t="s">
        <v>120</v>
      </c>
      <c r="AB1979" t="s">
        <v>137</v>
      </c>
      <c r="AC1979" s="1">
        <f>LEN(טבלה2[[#This Row],[מספר רכב]])</f>
        <v>7</v>
      </c>
      <c r="AD1979" s="1" t="str">
        <f>RIGHT(טבלה2[[#This Row],[מספר רכב]],טבלה2[[#This Row],[ספרות בצדדים]])</f>
        <v>56</v>
      </c>
      <c r="AE1979" s="1" t="str">
        <f>MID(טבלה2[[#This Row],[מספר רכב]],טבלה2[[#This Row],[ספרות בצדדים]]+1,טבלה2[[#This Row],[ספרות באמצע]])</f>
        <v>169</v>
      </c>
      <c r="AF1979" s="1" t="str">
        <f>MID(טבלה2[[#This Row],[מספר רכב]],1,טבלה2[[#This Row],[ספרות בצדדים]])</f>
        <v>64</v>
      </c>
      <c r="AG1979" s="1" t="str">
        <f>CONCATENATE(טבלה2[[#This Row],[חלק שמאלי]],"-",טבלה2[[#This Row],[אמצע]],"-",טבלה2[[#This Row],[חלק ימני]])</f>
        <v>64-169-56</v>
      </c>
      <c r="AH1979">
        <f>IF(טבלה2[[#This Row],[מספר ספרות]]=7,3,2)</f>
        <v>3</v>
      </c>
      <c r="AI1979">
        <f>IF(טבלה2[[#This Row],[מספר ספרות]]=7,2,3)</f>
        <v>2</v>
      </c>
    </row>
    <row r="1980" spans="17:35" x14ac:dyDescent="0.25">
      <c r="Q1980">
        <v>7848614</v>
      </c>
      <c r="R1980">
        <v>413</v>
      </c>
      <c r="S1980" t="s">
        <v>123</v>
      </c>
      <c r="T1980" t="s">
        <v>179</v>
      </c>
      <c r="U1980" t="s">
        <v>158</v>
      </c>
      <c r="W1980">
        <v>2006</v>
      </c>
      <c r="X1980" s="1">
        <f>2025-טבלה2[[#This Row],[שנת יצור]]</f>
        <v>19</v>
      </c>
      <c r="Y1980" s="39">
        <v>45608</v>
      </c>
      <c r="Z1980" s="39">
        <v>45977</v>
      </c>
      <c r="AA1980" t="s">
        <v>119</v>
      </c>
      <c r="AB1980" t="s">
        <v>127</v>
      </c>
      <c r="AC1980" s="1">
        <f>LEN(טבלה2[[#This Row],[מספר רכב]])</f>
        <v>7</v>
      </c>
      <c r="AD1980" s="1" t="str">
        <f>RIGHT(טבלה2[[#This Row],[מספר רכב]],טבלה2[[#This Row],[ספרות בצדדים]])</f>
        <v>14</v>
      </c>
      <c r="AE1980" s="1" t="str">
        <f>MID(טבלה2[[#This Row],[מספר רכב]],טבלה2[[#This Row],[ספרות בצדדים]]+1,טבלה2[[#This Row],[ספרות באמצע]])</f>
        <v>486</v>
      </c>
      <c r="AF1980" s="1" t="str">
        <f>MID(טבלה2[[#This Row],[מספר רכב]],1,טבלה2[[#This Row],[ספרות בצדדים]])</f>
        <v>78</v>
      </c>
      <c r="AG1980" s="1" t="str">
        <f>CONCATENATE(טבלה2[[#This Row],[חלק שמאלי]],"-",טבלה2[[#This Row],[אמצע]],"-",טבלה2[[#This Row],[חלק ימני]])</f>
        <v>78-486-14</v>
      </c>
      <c r="AH1980">
        <f>IF(טבלה2[[#This Row],[מספר ספרות]]=7,3,2)</f>
        <v>3</v>
      </c>
      <c r="AI1980">
        <f>IF(טבלה2[[#This Row],[מספר ספרות]]=7,2,3)</f>
        <v>2</v>
      </c>
    </row>
    <row r="1981" spans="17:35" x14ac:dyDescent="0.25">
      <c r="Q1981">
        <v>8582464</v>
      </c>
      <c r="R1981">
        <v>413</v>
      </c>
      <c r="S1981" t="s">
        <v>123</v>
      </c>
      <c r="T1981" t="s">
        <v>159</v>
      </c>
      <c r="U1981" t="s">
        <v>158</v>
      </c>
      <c r="V1981">
        <v>15</v>
      </c>
      <c r="W1981">
        <v>2008</v>
      </c>
      <c r="X1981" s="1">
        <f>2025-טבלה2[[#This Row],[שנת יצור]]</f>
        <v>17</v>
      </c>
      <c r="Y1981" s="39">
        <v>45389</v>
      </c>
      <c r="Z1981" s="39">
        <v>45624</v>
      </c>
      <c r="AA1981" t="s">
        <v>116</v>
      </c>
      <c r="AB1981" t="s">
        <v>127</v>
      </c>
      <c r="AC1981" s="1">
        <f>LEN(טבלה2[[#This Row],[מספר רכב]])</f>
        <v>7</v>
      </c>
      <c r="AD1981" s="1" t="str">
        <f>RIGHT(טבלה2[[#This Row],[מספר רכב]],טבלה2[[#This Row],[ספרות בצדדים]])</f>
        <v>64</v>
      </c>
      <c r="AE1981" s="1" t="str">
        <f>MID(טבלה2[[#This Row],[מספר רכב]],טבלה2[[#This Row],[ספרות בצדדים]]+1,טבלה2[[#This Row],[ספרות באמצע]])</f>
        <v>824</v>
      </c>
      <c r="AF1981" s="1" t="str">
        <f>MID(טבלה2[[#This Row],[מספר רכב]],1,טבלה2[[#This Row],[ספרות בצדדים]])</f>
        <v>85</v>
      </c>
      <c r="AG1981" s="1" t="str">
        <f>CONCATENATE(טבלה2[[#This Row],[חלק שמאלי]],"-",טבלה2[[#This Row],[אמצע]],"-",טבלה2[[#This Row],[חלק ימני]])</f>
        <v>85-824-64</v>
      </c>
      <c r="AH1981">
        <f>IF(טבלה2[[#This Row],[מספר ספרות]]=7,3,2)</f>
        <v>3</v>
      </c>
      <c r="AI1981">
        <f>IF(טבלה2[[#This Row],[מספר ספרות]]=7,2,3)</f>
        <v>2</v>
      </c>
    </row>
    <row r="1982" spans="17:35" x14ac:dyDescent="0.25">
      <c r="Q1982">
        <v>37040603</v>
      </c>
      <c r="R1982">
        <v>751</v>
      </c>
      <c r="S1982" t="s">
        <v>231</v>
      </c>
      <c r="T1982" t="s">
        <v>1056</v>
      </c>
      <c r="U1982" t="s">
        <v>839</v>
      </c>
      <c r="V1982">
        <v>14</v>
      </c>
      <c r="W1982">
        <v>2024</v>
      </c>
      <c r="X1982" s="1">
        <f>2025-טבלה2[[#This Row],[שנת יצור]]</f>
        <v>1</v>
      </c>
      <c r="Y1982" s="39">
        <v>45424</v>
      </c>
      <c r="Z1982" s="39">
        <v>46153</v>
      </c>
      <c r="AA1982" t="s">
        <v>119</v>
      </c>
      <c r="AB1982" t="s">
        <v>1057</v>
      </c>
      <c r="AC1982" s="1">
        <f>LEN(טבלה2[[#This Row],[מספר רכב]])</f>
        <v>8</v>
      </c>
      <c r="AD1982" s="1" t="str">
        <f>RIGHT(טבלה2[[#This Row],[מספר רכב]],טבלה2[[#This Row],[ספרות בצדדים]])</f>
        <v>603</v>
      </c>
      <c r="AE1982" s="1" t="str">
        <f>MID(טבלה2[[#This Row],[מספר רכב]],טבלה2[[#This Row],[ספרות בצדדים]]+1,טבלה2[[#This Row],[ספרות באמצע]])</f>
        <v>40</v>
      </c>
      <c r="AF1982" s="1" t="str">
        <f>MID(טבלה2[[#This Row],[מספר רכב]],1,טבלה2[[#This Row],[ספרות בצדדים]])</f>
        <v>370</v>
      </c>
      <c r="AG1982" s="1" t="str">
        <f>CONCATENATE(טבלה2[[#This Row],[חלק שמאלי]],"-",טבלה2[[#This Row],[אמצע]],"-",טבלה2[[#This Row],[חלק ימני]])</f>
        <v>370-40-603</v>
      </c>
      <c r="AH1982">
        <f>IF(טבלה2[[#This Row],[מספר ספרות]]=7,3,2)</f>
        <v>2</v>
      </c>
      <c r="AI1982">
        <f>IF(טבלה2[[#This Row],[מספר ספרות]]=7,2,3)</f>
        <v>3</v>
      </c>
    </row>
    <row r="1983" spans="17:35" x14ac:dyDescent="0.25">
      <c r="Q1983">
        <v>42207403</v>
      </c>
      <c r="R1983">
        <v>481</v>
      </c>
      <c r="S1983" t="s">
        <v>165</v>
      </c>
      <c r="T1983" t="s">
        <v>835</v>
      </c>
      <c r="U1983" t="s">
        <v>430</v>
      </c>
      <c r="V1983">
        <v>14</v>
      </c>
      <c r="W1983">
        <v>2023</v>
      </c>
      <c r="X1983" s="1">
        <f>2025-טבלה2[[#This Row],[שנת יצור]]</f>
        <v>2</v>
      </c>
      <c r="Y1983" s="39">
        <v>45034</v>
      </c>
      <c r="Z1983" s="39">
        <v>46129</v>
      </c>
      <c r="AA1983" t="s">
        <v>118</v>
      </c>
      <c r="AB1983" t="s">
        <v>836</v>
      </c>
      <c r="AC1983" s="1">
        <f>LEN(טבלה2[[#This Row],[מספר רכב]])</f>
        <v>8</v>
      </c>
      <c r="AD1983" s="1" t="str">
        <f>RIGHT(טבלה2[[#This Row],[מספר רכב]],טבלה2[[#This Row],[ספרות בצדדים]])</f>
        <v>403</v>
      </c>
      <c r="AE1983" s="1" t="str">
        <f>MID(טבלה2[[#This Row],[מספר רכב]],טבלה2[[#This Row],[ספרות בצדדים]]+1,טבלה2[[#This Row],[ספרות באמצע]])</f>
        <v>07</v>
      </c>
      <c r="AF1983" s="1" t="str">
        <f>MID(טבלה2[[#This Row],[מספר רכב]],1,טבלה2[[#This Row],[ספרות בצדדים]])</f>
        <v>422</v>
      </c>
      <c r="AG1983" s="1" t="str">
        <f>CONCATENATE(טבלה2[[#This Row],[חלק שמאלי]],"-",טבלה2[[#This Row],[אמצע]],"-",טבלה2[[#This Row],[חלק ימני]])</f>
        <v>422-07-403</v>
      </c>
      <c r="AH1983">
        <f>IF(טבלה2[[#This Row],[מספר ספרות]]=7,3,2)</f>
        <v>2</v>
      </c>
      <c r="AI1983">
        <f>IF(טבלה2[[#This Row],[מספר ספרות]]=7,2,3)</f>
        <v>3</v>
      </c>
    </row>
    <row r="1984" spans="17:35" x14ac:dyDescent="0.25">
      <c r="Q1984">
        <v>1626863</v>
      </c>
      <c r="R1984">
        <v>413</v>
      </c>
      <c r="S1984" t="s">
        <v>123</v>
      </c>
      <c r="T1984" t="s">
        <v>159</v>
      </c>
      <c r="U1984" t="s">
        <v>158</v>
      </c>
      <c r="V1984">
        <v>15</v>
      </c>
      <c r="W1984">
        <v>2008</v>
      </c>
      <c r="X1984" s="1">
        <f>2025-טבלה2[[#This Row],[שנת יצור]]</f>
        <v>17</v>
      </c>
      <c r="Y1984" s="39">
        <v>45661</v>
      </c>
      <c r="Z1984" s="39">
        <v>45806</v>
      </c>
      <c r="AA1984" t="s">
        <v>119</v>
      </c>
      <c r="AB1984" t="s">
        <v>127</v>
      </c>
      <c r="AC1984" s="1">
        <f>LEN(טבלה2[[#This Row],[מספר רכב]])</f>
        <v>7</v>
      </c>
      <c r="AD1984" s="1" t="str">
        <f>RIGHT(טבלה2[[#This Row],[מספר רכב]],טבלה2[[#This Row],[ספרות בצדדים]])</f>
        <v>63</v>
      </c>
      <c r="AE1984" s="1" t="str">
        <f>MID(טבלה2[[#This Row],[מספר רכב]],טבלה2[[#This Row],[ספרות בצדדים]]+1,טבלה2[[#This Row],[ספרות באמצע]])</f>
        <v>268</v>
      </c>
      <c r="AF1984" s="1" t="str">
        <f>MID(טבלה2[[#This Row],[מספר רכב]],1,טבלה2[[#This Row],[ספרות בצדדים]])</f>
        <v>16</v>
      </c>
      <c r="AG1984" s="1" t="str">
        <f>CONCATENATE(טבלה2[[#This Row],[חלק שמאלי]],"-",טבלה2[[#This Row],[אמצע]],"-",טבלה2[[#This Row],[חלק ימני]])</f>
        <v>16-268-63</v>
      </c>
      <c r="AH1984">
        <f>IF(טבלה2[[#This Row],[מספר ספרות]]=7,3,2)</f>
        <v>3</v>
      </c>
      <c r="AI1984">
        <f>IF(טבלה2[[#This Row],[מספר ספרות]]=7,2,3)</f>
        <v>2</v>
      </c>
    </row>
    <row r="1985" spans="17:35" x14ac:dyDescent="0.25">
      <c r="Q1985">
        <v>2607463</v>
      </c>
      <c r="R1985">
        <v>751</v>
      </c>
      <c r="S1985" t="s">
        <v>231</v>
      </c>
      <c r="T1985" t="s">
        <v>873</v>
      </c>
      <c r="U1985" t="s">
        <v>215</v>
      </c>
      <c r="W1985">
        <v>2008</v>
      </c>
      <c r="X1985" s="1">
        <f>2025-טבלה2[[#This Row],[שנת יצור]]</f>
        <v>17</v>
      </c>
      <c r="Y1985" s="39">
        <v>45655</v>
      </c>
      <c r="Z1985" s="39">
        <v>45842</v>
      </c>
      <c r="AA1985" t="s">
        <v>233</v>
      </c>
      <c r="AB1985" t="s">
        <v>260</v>
      </c>
      <c r="AC1985" s="1">
        <f>LEN(טבלה2[[#This Row],[מספר רכב]])</f>
        <v>7</v>
      </c>
      <c r="AD1985" s="1" t="str">
        <f>RIGHT(טבלה2[[#This Row],[מספר רכב]],טבלה2[[#This Row],[ספרות בצדדים]])</f>
        <v>63</v>
      </c>
      <c r="AE1985" s="1" t="str">
        <f>MID(טבלה2[[#This Row],[מספר רכב]],טבלה2[[#This Row],[ספרות בצדדים]]+1,טבלה2[[#This Row],[ספרות באמצע]])</f>
        <v>074</v>
      </c>
      <c r="AF1985" s="1" t="str">
        <f>MID(טבלה2[[#This Row],[מספר רכב]],1,טבלה2[[#This Row],[ספרות בצדדים]])</f>
        <v>26</v>
      </c>
      <c r="AG1985" s="1" t="str">
        <f>CONCATENATE(טבלה2[[#This Row],[חלק שמאלי]],"-",טבלה2[[#This Row],[אמצע]],"-",טבלה2[[#This Row],[חלק ימני]])</f>
        <v>26-074-63</v>
      </c>
      <c r="AH1985">
        <f>IF(טבלה2[[#This Row],[מספר ספרות]]=7,3,2)</f>
        <v>3</v>
      </c>
      <c r="AI1985">
        <f>IF(טבלה2[[#This Row],[מספר ספרות]]=7,2,3)</f>
        <v>2</v>
      </c>
    </row>
    <row r="1986" spans="17:35" x14ac:dyDescent="0.25">
      <c r="Q1986">
        <v>42473703</v>
      </c>
      <c r="R1986">
        <v>603</v>
      </c>
      <c r="S1986" t="s">
        <v>582</v>
      </c>
      <c r="T1986" t="s">
        <v>721</v>
      </c>
      <c r="U1986" t="s">
        <v>278</v>
      </c>
      <c r="V1986">
        <v>8</v>
      </c>
      <c r="W1986">
        <v>2023</v>
      </c>
      <c r="X1986" s="1">
        <f>2025-טבלה2[[#This Row],[שנת יצור]]</f>
        <v>2</v>
      </c>
      <c r="Y1986" s="39">
        <v>45063</v>
      </c>
      <c r="Z1986" s="39">
        <v>46158</v>
      </c>
      <c r="AA1986" t="s">
        <v>156</v>
      </c>
      <c r="AB1986" t="s">
        <v>585</v>
      </c>
      <c r="AC1986" s="1">
        <f>LEN(טבלה2[[#This Row],[מספר רכב]])</f>
        <v>8</v>
      </c>
      <c r="AD1986" s="1" t="str">
        <f>RIGHT(טבלה2[[#This Row],[מספר רכב]],טבלה2[[#This Row],[ספרות בצדדים]])</f>
        <v>703</v>
      </c>
      <c r="AE1986" s="1" t="str">
        <f>MID(טבלה2[[#This Row],[מספר רכב]],טבלה2[[#This Row],[ספרות בצדדים]]+1,טבלה2[[#This Row],[ספרות באמצע]])</f>
        <v>73</v>
      </c>
      <c r="AF1986" s="1" t="str">
        <f>MID(טבלה2[[#This Row],[מספר רכב]],1,טבלה2[[#This Row],[ספרות בצדדים]])</f>
        <v>424</v>
      </c>
      <c r="AG1986" s="1" t="str">
        <f>CONCATENATE(טבלה2[[#This Row],[חלק שמאלי]],"-",טבלה2[[#This Row],[אמצע]],"-",טבלה2[[#This Row],[חלק ימני]])</f>
        <v>424-73-703</v>
      </c>
      <c r="AH1986">
        <f>IF(טבלה2[[#This Row],[מספר ספרות]]=7,3,2)</f>
        <v>2</v>
      </c>
      <c r="AI1986">
        <f>IF(טבלה2[[#This Row],[מספר ספרות]]=7,2,3)</f>
        <v>3</v>
      </c>
    </row>
    <row r="1987" spans="17:35" x14ac:dyDescent="0.25">
      <c r="Q1987">
        <v>78274302</v>
      </c>
      <c r="R1987">
        <v>481</v>
      </c>
      <c r="S1987" t="s">
        <v>165</v>
      </c>
      <c r="T1987" t="s">
        <v>835</v>
      </c>
      <c r="U1987" t="s">
        <v>738</v>
      </c>
      <c r="V1987">
        <v>14</v>
      </c>
      <c r="W1987">
        <v>2022</v>
      </c>
      <c r="X1987" s="1">
        <f>2025-טבלה2[[#This Row],[שנת יצור]]</f>
        <v>3</v>
      </c>
      <c r="Y1987" s="39">
        <v>44640</v>
      </c>
      <c r="Z1987" s="39">
        <v>45735</v>
      </c>
      <c r="AA1987" t="s">
        <v>119</v>
      </c>
      <c r="AB1987" t="s">
        <v>836</v>
      </c>
      <c r="AC1987" s="1">
        <f>LEN(טבלה2[[#This Row],[מספר רכב]])</f>
        <v>8</v>
      </c>
      <c r="AD1987" s="1" t="str">
        <f>RIGHT(טבלה2[[#This Row],[מספר רכב]],טבלה2[[#This Row],[ספרות בצדדים]])</f>
        <v>302</v>
      </c>
      <c r="AE1987" s="1" t="str">
        <f>MID(טבלה2[[#This Row],[מספר רכב]],טבלה2[[#This Row],[ספרות בצדדים]]+1,טבלה2[[#This Row],[ספרות באמצע]])</f>
        <v>74</v>
      </c>
      <c r="AF1987" s="1" t="str">
        <f>MID(טבלה2[[#This Row],[מספר רכב]],1,טבלה2[[#This Row],[ספרות בצדדים]])</f>
        <v>782</v>
      </c>
      <c r="AG1987" s="1" t="str">
        <f>CONCATENATE(טבלה2[[#This Row],[חלק שמאלי]],"-",טבלה2[[#This Row],[אמצע]],"-",טבלה2[[#This Row],[חלק ימני]])</f>
        <v>782-74-302</v>
      </c>
      <c r="AH1987">
        <f>IF(טבלה2[[#This Row],[מספר ספרות]]=7,3,2)</f>
        <v>2</v>
      </c>
      <c r="AI1987">
        <f>IF(טבלה2[[#This Row],[מספר ספרות]]=7,2,3)</f>
        <v>3</v>
      </c>
    </row>
    <row r="1988" spans="17:35" x14ac:dyDescent="0.25">
      <c r="Q1988">
        <v>76449703</v>
      </c>
      <c r="R1988">
        <v>1321</v>
      </c>
      <c r="S1988" t="s">
        <v>548</v>
      </c>
      <c r="T1988" t="s">
        <v>756</v>
      </c>
      <c r="U1988" t="s">
        <v>1061</v>
      </c>
      <c r="W1988">
        <v>2024</v>
      </c>
      <c r="X1988" s="1">
        <f>2025-טבלה2[[#This Row],[שנת יצור]]</f>
        <v>1</v>
      </c>
      <c r="Y1988" s="39">
        <v>45421</v>
      </c>
      <c r="Z1988" s="39">
        <v>46150</v>
      </c>
      <c r="AA1988" t="s">
        <v>119</v>
      </c>
      <c r="AB1988" t="s">
        <v>551</v>
      </c>
      <c r="AC1988" s="1">
        <f>LEN(טבלה2[[#This Row],[מספר רכב]])</f>
        <v>8</v>
      </c>
      <c r="AD1988" s="1" t="str">
        <f>RIGHT(טבלה2[[#This Row],[מספר רכב]],טבלה2[[#This Row],[ספרות בצדדים]])</f>
        <v>703</v>
      </c>
      <c r="AE1988" s="1" t="str">
        <f>MID(טבלה2[[#This Row],[מספר רכב]],טבלה2[[#This Row],[ספרות בצדדים]]+1,טבלה2[[#This Row],[ספרות באמצע]])</f>
        <v>49</v>
      </c>
      <c r="AF1988" s="1" t="str">
        <f>MID(טבלה2[[#This Row],[מספר רכב]],1,טבלה2[[#This Row],[ספרות בצדדים]])</f>
        <v>764</v>
      </c>
      <c r="AG1988" s="1" t="str">
        <f>CONCATENATE(טבלה2[[#This Row],[חלק שמאלי]],"-",טבלה2[[#This Row],[אמצע]],"-",טבלה2[[#This Row],[חלק ימני]])</f>
        <v>764-49-703</v>
      </c>
      <c r="AH1988">
        <f>IF(טבלה2[[#This Row],[מספר ספרות]]=7,3,2)</f>
        <v>2</v>
      </c>
      <c r="AI1988">
        <f>IF(טבלה2[[#This Row],[מספר ספרות]]=7,2,3)</f>
        <v>3</v>
      </c>
    </row>
    <row r="1989" spans="17:35" x14ac:dyDescent="0.25">
      <c r="Q1989">
        <v>1550664</v>
      </c>
      <c r="R1989">
        <v>588</v>
      </c>
      <c r="S1989" t="s">
        <v>111</v>
      </c>
      <c r="T1989" t="s">
        <v>1070</v>
      </c>
      <c r="U1989" t="s">
        <v>278</v>
      </c>
      <c r="W1989">
        <v>2008</v>
      </c>
      <c r="X1989" s="1">
        <f>2025-טבלה2[[#This Row],[שנת יצור]]</f>
        <v>17</v>
      </c>
      <c r="Y1989" s="39">
        <v>45604</v>
      </c>
      <c r="Z1989" s="39">
        <v>45881</v>
      </c>
      <c r="AA1989" t="s">
        <v>119</v>
      </c>
      <c r="AB1989" t="s">
        <v>131</v>
      </c>
      <c r="AC1989" s="1">
        <f>LEN(טבלה2[[#This Row],[מספר רכב]])</f>
        <v>7</v>
      </c>
      <c r="AD1989" s="1" t="str">
        <f>RIGHT(טבלה2[[#This Row],[מספר רכב]],טבלה2[[#This Row],[ספרות בצדדים]])</f>
        <v>64</v>
      </c>
      <c r="AE1989" s="1" t="str">
        <f>MID(טבלה2[[#This Row],[מספר רכב]],טבלה2[[#This Row],[ספרות בצדדים]]+1,טבלה2[[#This Row],[ספרות באמצע]])</f>
        <v>506</v>
      </c>
      <c r="AF1989" s="1" t="str">
        <f>MID(טבלה2[[#This Row],[מספר רכב]],1,טבלה2[[#This Row],[ספרות בצדדים]])</f>
        <v>15</v>
      </c>
      <c r="AG1989" s="1" t="str">
        <f>CONCATENATE(טבלה2[[#This Row],[חלק שמאלי]],"-",טבלה2[[#This Row],[אמצע]],"-",טבלה2[[#This Row],[חלק ימני]])</f>
        <v>15-506-64</v>
      </c>
      <c r="AH1989">
        <f>IF(טבלה2[[#This Row],[מספר ספרות]]=7,3,2)</f>
        <v>3</v>
      </c>
      <c r="AI1989">
        <f>IF(טבלה2[[#This Row],[מספר ספרות]]=7,2,3)</f>
        <v>2</v>
      </c>
    </row>
    <row r="1990" spans="17:35" x14ac:dyDescent="0.25">
      <c r="Q1990">
        <v>7262163</v>
      </c>
      <c r="R1990">
        <v>588</v>
      </c>
      <c r="S1990" t="s">
        <v>111</v>
      </c>
      <c r="T1990" t="s">
        <v>112</v>
      </c>
      <c r="U1990" t="s">
        <v>113</v>
      </c>
      <c r="V1990">
        <v>15</v>
      </c>
      <c r="W1990">
        <v>2008</v>
      </c>
      <c r="X1990" s="1">
        <f>2025-טבלה2[[#This Row],[שנת יצור]]</f>
        <v>17</v>
      </c>
      <c r="Y1990" s="39">
        <v>45503</v>
      </c>
      <c r="Z1990" s="39">
        <v>45867</v>
      </c>
      <c r="AA1990" t="s">
        <v>120</v>
      </c>
      <c r="AB1990" t="s">
        <v>117</v>
      </c>
      <c r="AC1990" s="1">
        <f>LEN(טבלה2[[#This Row],[מספר רכב]])</f>
        <v>7</v>
      </c>
      <c r="AD1990" s="1" t="str">
        <f>RIGHT(טבלה2[[#This Row],[מספר רכב]],טבלה2[[#This Row],[ספרות בצדדים]])</f>
        <v>63</v>
      </c>
      <c r="AE1990" s="1" t="str">
        <f>MID(טבלה2[[#This Row],[מספר רכב]],טבלה2[[#This Row],[ספרות בצדדים]]+1,טבלה2[[#This Row],[ספרות באמצע]])</f>
        <v>621</v>
      </c>
      <c r="AF1990" s="1" t="str">
        <f>MID(טבלה2[[#This Row],[מספר רכב]],1,טבלה2[[#This Row],[ספרות בצדדים]])</f>
        <v>72</v>
      </c>
      <c r="AG1990" s="1" t="str">
        <f>CONCATENATE(טבלה2[[#This Row],[חלק שמאלי]],"-",טבלה2[[#This Row],[אמצע]],"-",טבלה2[[#This Row],[חלק ימני]])</f>
        <v>72-621-63</v>
      </c>
      <c r="AH1990">
        <f>IF(טבלה2[[#This Row],[מספר ספרות]]=7,3,2)</f>
        <v>3</v>
      </c>
      <c r="AI1990">
        <f>IF(טבלה2[[#This Row],[מספר ספרות]]=7,2,3)</f>
        <v>2</v>
      </c>
    </row>
    <row r="1991" spans="17:35" x14ac:dyDescent="0.25">
      <c r="Q1991">
        <v>4190064</v>
      </c>
      <c r="R1991">
        <v>413</v>
      </c>
      <c r="S1991" t="s">
        <v>123</v>
      </c>
      <c r="T1991" t="s">
        <v>132</v>
      </c>
      <c r="U1991" t="s">
        <v>125</v>
      </c>
      <c r="V1991">
        <v>9</v>
      </c>
      <c r="W1991">
        <v>2008</v>
      </c>
      <c r="X1991" s="1">
        <f>2025-טבלה2[[#This Row],[שנת יצור]]</f>
        <v>17</v>
      </c>
      <c r="Y1991" s="39">
        <v>45575</v>
      </c>
      <c r="Z1991" s="39">
        <v>45939</v>
      </c>
      <c r="AA1991" t="s">
        <v>133</v>
      </c>
      <c r="AB1991" t="s">
        <v>134</v>
      </c>
      <c r="AC1991" s="1">
        <f>LEN(טבלה2[[#This Row],[מספר רכב]])</f>
        <v>7</v>
      </c>
      <c r="AD1991" s="1" t="str">
        <f>RIGHT(טבלה2[[#This Row],[מספר רכב]],טבלה2[[#This Row],[ספרות בצדדים]])</f>
        <v>64</v>
      </c>
      <c r="AE1991" s="1" t="str">
        <f>MID(טבלה2[[#This Row],[מספר רכב]],טבלה2[[#This Row],[ספרות בצדדים]]+1,טבלה2[[#This Row],[ספרות באמצע]])</f>
        <v>900</v>
      </c>
      <c r="AF1991" s="1" t="str">
        <f>MID(טבלה2[[#This Row],[מספר רכב]],1,טבלה2[[#This Row],[ספרות בצדדים]])</f>
        <v>41</v>
      </c>
      <c r="AG1991" s="1" t="str">
        <f>CONCATENATE(טבלה2[[#This Row],[חלק שמאלי]],"-",טבלה2[[#This Row],[אמצע]],"-",טבלה2[[#This Row],[חלק ימני]])</f>
        <v>41-900-64</v>
      </c>
      <c r="AH1991">
        <f>IF(טבלה2[[#This Row],[מספר ספרות]]=7,3,2)</f>
        <v>3</v>
      </c>
      <c r="AI1991">
        <f>IF(טבלה2[[#This Row],[מספר ספרות]]=7,2,3)</f>
        <v>2</v>
      </c>
    </row>
    <row r="1992" spans="17:35" x14ac:dyDescent="0.25">
      <c r="Q1992">
        <v>1531463</v>
      </c>
      <c r="R1992">
        <v>413</v>
      </c>
      <c r="S1992" t="s">
        <v>123</v>
      </c>
      <c r="T1992" t="s">
        <v>180</v>
      </c>
      <c r="U1992" t="s">
        <v>125</v>
      </c>
      <c r="V1992">
        <v>15</v>
      </c>
      <c r="W1992">
        <v>2008</v>
      </c>
      <c r="X1992" s="1">
        <f>2025-טבלה2[[#This Row],[שנת יצור]]</f>
        <v>17</v>
      </c>
      <c r="Y1992" s="39">
        <v>45596</v>
      </c>
      <c r="Z1992" s="39">
        <v>45783</v>
      </c>
      <c r="AA1992" t="s">
        <v>133</v>
      </c>
      <c r="AB1992" t="s">
        <v>127</v>
      </c>
      <c r="AC1992" s="1">
        <f>LEN(טבלה2[[#This Row],[מספר רכב]])</f>
        <v>7</v>
      </c>
      <c r="AD1992" s="1" t="str">
        <f>RIGHT(טבלה2[[#This Row],[מספר רכב]],טבלה2[[#This Row],[ספרות בצדדים]])</f>
        <v>63</v>
      </c>
      <c r="AE1992" s="1" t="str">
        <f>MID(טבלה2[[#This Row],[מספר רכב]],טבלה2[[#This Row],[ספרות בצדדים]]+1,טבלה2[[#This Row],[ספרות באמצע]])</f>
        <v>314</v>
      </c>
      <c r="AF1992" s="1" t="str">
        <f>MID(טבלה2[[#This Row],[מספר רכב]],1,טבלה2[[#This Row],[ספרות בצדדים]])</f>
        <v>15</v>
      </c>
      <c r="AG1992" s="1" t="str">
        <f>CONCATENATE(טבלה2[[#This Row],[חלק שמאלי]],"-",טבלה2[[#This Row],[אמצע]],"-",טבלה2[[#This Row],[חלק ימני]])</f>
        <v>15-314-63</v>
      </c>
      <c r="AH1992">
        <f>IF(טבלה2[[#This Row],[מספר ספרות]]=7,3,2)</f>
        <v>3</v>
      </c>
      <c r="AI1992">
        <f>IF(טבלה2[[#This Row],[מספר ספרות]]=7,2,3)</f>
        <v>2</v>
      </c>
    </row>
    <row r="1993" spans="17:35" x14ac:dyDescent="0.25">
      <c r="Q1993">
        <v>6733063</v>
      </c>
      <c r="R1993">
        <v>734</v>
      </c>
      <c r="S1993" t="s">
        <v>139</v>
      </c>
      <c r="T1993" t="s">
        <v>207</v>
      </c>
      <c r="U1993" t="s">
        <v>208</v>
      </c>
      <c r="W1993">
        <v>2008</v>
      </c>
      <c r="X1993" s="1">
        <f>2025-טבלה2[[#This Row],[שנת יצור]]</f>
        <v>17</v>
      </c>
      <c r="Y1993" s="39">
        <v>45113</v>
      </c>
      <c r="Z1993" s="39">
        <v>45463</v>
      </c>
      <c r="AA1993" t="s">
        <v>218</v>
      </c>
      <c r="AB1993" t="s">
        <v>141</v>
      </c>
      <c r="AC1993" s="1">
        <f>LEN(טבלה2[[#This Row],[מספר רכב]])</f>
        <v>7</v>
      </c>
      <c r="AD1993" s="1" t="str">
        <f>RIGHT(טבלה2[[#This Row],[מספר רכב]],טבלה2[[#This Row],[ספרות בצדדים]])</f>
        <v>63</v>
      </c>
      <c r="AE1993" s="1" t="str">
        <f>MID(טבלה2[[#This Row],[מספר רכב]],טבלה2[[#This Row],[ספרות בצדדים]]+1,טבלה2[[#This Row],[ספרות באמצע]])</f>
        <v>330</v>
      </c>
      <c r="AF1993" s="1" t="str">
        <f>MID(טבלה2[[#This Row],[מספר רכב]],1,טבלה2[[#This Row],[ספרות בצדדים]])</f>
        <v>67</v>
      </c>
      <c r="AG1993" s="1" t="str">
        <f>CONCATENATE(טבלה2[[#This Row],[חלק שמאלי]],"-",טבלה2[[#This Row],[אמצע]],"-",טבלה2[[#This Row],[חלק ימני]])</f>
        <v>67-330-63</v>
      </c>
      <c r="AH1993">
        <f>IF(טבלה2[[#This Row],[מספר ספרות]]=7,3,2)</f>
        <v>3</v>
      </c>
      <c r="AI1993">
        <f>IF(טבלה2[[#This Row],[מספר ספרות]]=7,2,3)</f>
        <v>2</v>
      </c>
    </row>
    <row r="1994" spans="17:35" x14ac:dyDescent="0.25">
      <c r="Q1994">
        <v>4465264</v>
      </c>
      <c r="R1994">
        <v>413</v>
      </c>
      <c r="S1994" t="s">
        <v>123</v>
      </c>
      <c r="T1994" t="s">
        <v>159</v>
      </c>
      <c r="U1994" t="s">
        <v>158</v>
      </c>
      <c r="V1994">
        <v>15</v>
      </c>
      <c r="W1994">
        <v>2008</v>
      </c>
      <c r="X1994" s="1">
        <f>2025-טבלה2[[#This Row],[שנת יצור]]</f>
        <v>17</v>
      </c>
      <c r="Y1994" s="39">
        <v>45593</v>
      </c>
      <c r="Z1994" s="39">
        <v>45958</v>
      </c>
      <c r="AA1994" t="s">
        <v>126</v>
      </c>
      <c r="AB1994" t="s">
        <v>127</v>
      </c>
      <c r="AC1994" s="1">
        <f>LEN(טבלה2[[#This Row],[מספר רכב]])</f>
        <v>7</v>
      </c>
      <c r="AD1994" s="1" t="str">
        <f>RIGHT(טבלה2[[#This Row],[מספר רכב]],טבלה2[[#This Row],[ספרות בצדדים]])</f>
        <v>64</v>
      </c>
      <c r="AE1994" s="1" t="str">
        <f>MID(טבלה2[[#This Row],[מספר רכב]],טבלה2[[#This Row],[ספרות בצדדים]]+1,טבלה2[[#This Row],[ספרות באמצע]])</f>
        <v>652</v>
      </c>
      <c r="AF1994" s="1" t="str">
        <f>MID(טבלה2[[#This Row],[מספר רכב]],1,טבלה2[[#This Row],[ספרות בצדדים]])</f>
        <v>44</v>
      </c>
      <c r="AG1994" s="1" t="str">
        <f>CONCATENATE(טבלה2[[#This Row],[חלק שמאלי]],"-",טבלה2[[#This Row],[אמצע]],"-",טבלה2[[#This Row],[חלק ימני]])</f>
        <v>44-652-64</v>
      </c>
      <c r="AH1994">
        <f>IF(טבלה2[[#This Row],[מספר ספרות]]=7,3,2)</f>
        <v>3</v>
      </c>
      <c r="AI1994">
        <f>IF(טבלה2[[#This Row],[מספר ספרות]]=7,2,3)</f>
        <v>2</v>
      </c>
    </row>
    <row r="1995" spans="17:35" x14ac:dyDescent="0.25">
      <c r="Q1995">
        <v>45380003</v>
      </c>
      <c r="R1995">
        <v>404</v>
      </c>
      <c r="S1995" t="s">
        <v>417</v>
      </c>
      <c r="T1995" t="s">
        <v>418</v>
      </c>
      <c r="U1995" t="s">
        <v>578</v>
      </c>
      <c r="V1995">
        <v>5</v>
      </c>
      <c r="W1995">
        <v>2023</v>
      </c>
      <c r="X1995" s="1">
        <f>2025-טבלה2[[#This Row],[שנת יצור]]</f>
        <v>2</v>
      </c>
      <c r="Y1995" s="39">
        <v>45035</v>
      </c>
      <c r="Z1995" s="39">
        <v>46130</v>
      </c>
      <c r="AA1995" t="s">
        <v>233</v>
      </c>
      <c r="AB1995" t="s">
        <v>420</v>
      </c>
      <c r="AC1995" s="1">
        <f>LEN(טבלה2[[#This Row],[מספר רכב]])</f>
        <v>8</v>
      </c>
      <c r="AD1995" s="1" t="str">
        <f>RIGHT(טבלה2[[#This Row],[מספר רכב]],טבלה2[[#This Row],[ספרות בצדדים]])</f>
        <v>003</v>
      </c>
      <c r="AE1995" s="1" t="str">
        <f>MID(טבלה2[[#This Row],[מספר רכב]],טבלה2[[#This Row],[ספרות בצדדים]]+1,טבלה2[[#This Row],[ספרות באמצע]])</f>
        <v>80</v>
      </c>
      <c r="AF1995" s="1" t="str">
        <f>MID(טבלה2[[#This Row],[מספר רכב]],1,טבלה2[[#This Row],[ספרות בצדדים]])</f>
        <v>453</v>
      </c>
      <c r="AG1995" s="1" t="str">
        <f>CONCATENATE(טבלה2[[#This Row],[חלק שמאלי]],"-",טבלה2[[#This Row],[אמצע]],"-",טבלה2[[#This Row],[חלק ימני]])</f>
        <v>453-80-003</v>
      </c>
      <c r="AH1995">
        <f>IF(טבלה2[[#This Row],[מספר ספרות]]=7,3,2)</f>
        <v>2</v>
      </c>
      <c r="AI1995">
        <f>IF(טבלה2[[#This Row],[מספר ספרות]]=7,2,3)</f>
        <v>3</v>
      </c>
    </row>
    <row r="1996" spans="17:35" x14ac:dyDescent="0.25">
      <c r="Q1996">
        <v>7361128</v>
      </c>
      <c r="R1996">
        <v>299</v>
      </c>
      <c r="S1996" t="s">
        <v>374</v>
      </c>
      <c r="T1996" t="s">
        <v>1071</v>
      </c>
      <c r="U1996" t="s">
        <v>194</v>
      </c>
      <c r="W1996">
        <v>2001</v>
      </c>
      <c r="X1996" s="1">
        <f>2025-טבלה2[[#This Row],[שנת יצור]]</f>
        <v>24</v>
      </c>
      <c r="Y1996" s="39">
        <v>45755</v>
      </c>
      <c r="Z1996" s="39">
        <v>45932</v>
      </c>
      <c r="AA1996" t="s">
        <v>122</v>
      </c>
      <c r="AB1996" t="s">
        <v>1072</v>
      </c>
      <c r="AC1996" s="1">
        <f>LEN(טבלה2[[#This Row],[מספר רכב]])</f>
        <v>7</v>
      </c>
      <c r="AD1996" s="1" t="str">
        <f>RIGHT(טבלה2[[#This Row],[מספר רכב]],טבלה2[[#This Row],[ספרות בצדדים]])</f>
        <v>28</v>
      </c>
      <c r="AE1996" s="1" t="str">
        <f>MID(טבלה2[[#This Row],[מספר רכב]],טבלה2[[#This Row],[ספרות בצדדים]]+1,טבלה2[[#This Row],[ספרות באמצע]])</f>
        <v>611</v>
      </c>
      <c r="AF1996" s="1" t="str">
        <f>MID(טבלה2[[#This Row],[מספר רכב]],1,טבלה2[[#This Row],[ספרות בצדדים]])</f>
        <v>73</v>
      </c>
      <c r="AG1996" s="1" t="str">
        <f>CONCATENATE(טבלה2[[#This Row],[חלק שמאלי]],"-",טבלה2[[#This Row],[אמצע]],"-",טבלה2[[#This Row],[חלק ימני]])</f>
        <v>73-611-28</v>
      </c>
      <c r="AH1996">
        <f>IF(טבלה2[[#This Row],[מספר ספרות]]=7,3,2)</f>
        <v>3</v>
      </c>
      <c r="AI1996">
        <f>IF(טבלה2[[#This Row],[מספר ספרות]]=7,2,3)</f>
        <v>2</v>
      </c>
    </row>
    <row r="1997" spans="17:35" x14ac:dyDescent="0.25">
      <c r="Q1997">
        <v>8863164</v>
      </c>
      <c r="R1997">
        <v>413</v>
      </c>
      <c r="S1997" t="s">
        <v>123</v>
      </c>
      <c r="T1997" t="s">
        <v>159</v>
      </c>
      <c r="U1997" t="s">
        <v>158</v>
      </c>
      <c r="V1997">
        <v>15</v>
      </c>
      <c r="W1997">
        <v>2008</v>
      </c>
      <c r="X1997" s="1">
        <f>2025-טבלה2[[#This Row],[שנת יצור]]</f>
        <v>17</v>
      </c>
      <c r="Y1997" s="39">
        <v>45463</v>
      </c>
      <c r="Z1997" s="39">
        <v>45673</v>
      </c>
      <c r="AA1997" t="s">
        <v>126</v>
      </c>
      <c r="AB1997" t="s">
        <v>127</v>
      </c>
      <c r="AC1997" s="1">
        <f>LEN(טבלה2[[#This Row],[מספר רכב]])</f>
        <v>7</v>
      </c>
      <c r="AD1997" s="1" t="str">
        <f>RIGHT(טבלה2[[#This Row],[מספר רכב]],טבלה2[[#This Row],[ספרות בצדדים]])</f>
        <v>64</v>
      </c>
      <c r="AE1997" s="1" t="str">
        <f>MID(טבלה2[[#This Row],[מספר רכב]],טבלה2[[#This Row],[ספרות בצדדים]]+1,טבלה2[[#This Row],[ספרות באמצע]])</f>
        <v>631</v>
      </c>
      <c r="AF1997" s="1" t="str">
        <f>MID(טבלה2[[#This Row],[מספר רכב]],1,טבלה2[[#This Row],[ספרות בצדדים]])</f>
        <v>88</v>
      </c>
      <c r="AG1997" s="1" t="str">
        <f>CONCATENATE(טבלה2[[#This Row],[חלק שמאלי]],"-",טבלה2[[#This Row],[אמצע]],"-",טבלה2[[#This Row],[חלק ימני]])</f>
        <v>88-631-64</v>
      </c>
      <c r="AH1997">
        <f>IF(טבלה2[[#This Row],[מספר ספרות]]=7,3,2)</f>
        <v>3</v>
      </c>
      <c r="AI1997">
        <f>IF(טבלה2[[#This Row],[מספר ספרות]]=7,2,3)</f>
        <v>2</v>
      </c>
    </row>
    <row r="1998" spans="17:35" x14ac:dyDescent="0.25">
      <c r="Q1998">
        <v>6834866</v>
      </c>
      <c r="R1998">
        <v>413</v>
      </c>
      <c r="S1998" t="s">
        <v>123</v>
      </c>
      <c r="T1998" t="s">
        <v>180</v>
      </c>
      <c r="U1998" t="s">
        <v>125</v>
      </c>
      <c r="V1998">
        <v>15</v>
      </c>
      <c r="W1998">
        <v>2008</v>
      </c>
      <c r="X1998" s="1">
        <f>2025-טבלה2[[#This Row],[שנת יצור]]</f>
        <v>17</v>
      </c>
      <c r="Y1998" s="39">
        <v>45729</v>
      </c>
      <c r="Z1998" s="39">
        <v>46099</v>
      </c>
      <c r="AA1998" t="s">
        <v>126</v>
      </c>
      <c r="AB1998" t="s">
        <v>127</v>
      </c>
      <c r="AC1998" s="1">
        <f>LEN(טבלה2[[#This Row],[מספר רכב]])</f>
        <v>7</v>
      </c>
      <c r="AD1998" s="1" t="str">
        <f>RIGHT(טבלה2[[#This Row],[מספר רכב]],טבלה2[[#This Row],[ספרות בצדדים]])</f>
        <v>66</v>
      </c>
      <c r="AE1998" s="1" t="str">
        <f>MID(טבלה2[[#This Row],[מספר רכב]],טבלה2[[#This Row],[ספרות בצדדים]]+1,טבלה2[[#This Row],[ספרות באמצע]])</f>
        <v>348</v>
      </c>
      <c r="AF1998" s="1" t="str">
        <f>MID(טבלה2[[#This Row],[מספר רכב]],1,טבלה2[[#This Row],[ספרות בצדדים]])</f>
        <v>68</v>
      </c>
      <c r="AG1998" s="1" t="str">
        <f>CONCATENATE(טבלה2[[#This Row],[חלק שמאלי]],"-",טבלה2[[#This Row],[אמצע]],"-",טבלה2[[#This Row],[חלק ימני]])</f>
        <v>68-348-66</v>
      </c>
      <c r="AH1998">
        <f>IF(טבלה2[[#This Row],[מספר ספרות]]=7,3,2)</f>
        <v>3</v>
      </c>
      <c r="AI1998">
        <f>IF(טבלה2[[#This Row],[מספר ספרות]]=7,2,3)</f>
        <v>2</v>
      </c>
    </row>
    <row r="1999" spans="17:35" x14ac:dyDescent="0.25">
      <c r="Q1999">
        <v>1153860</v>
      </c>
      <c r="R1999">
        <v>413</v>
      </c>
      <c r="S1999" t="s">
        <v>123</v>
      </c>
      <c r="T1999" t="s">
        <v>124</v>
      </c>
      <c r="U1999" t="s">
        <v>125</v>
      </c>
      <c r="W1999">
        <v>2006</v>
      </c>
      <c r="X1999" s="1">
        <f>2025-טבלה2[[#This Row],[שנת יצור]]</f>
        <v>19</v>
      </c>
      <c r="Y1999" s="39">
        <v>45645</v>
      </c>
      <c r="Z1999" s="39">
        <v>46018</v>
      </c>
      <c r="AA1999" t="s">
        <v>133</v>
      </c>
      <c r="AB1999" t="s">
        <v>127</v>
      </c>
      <c r="AC1999" s="1">
        <f>LEN(טבלה2[[#This Row],[מספר רכב]])</f>
        <v>7</v>
      </c>
      <c r="AD1999" s="1" t="str">
        <f>RIGHT(טבלה2[[#This Row],[מספר רכב]],טבלה2[[#This Row],[ספרות בצדדים]])</f>
        <v>60</v>
      </c>
      <c r="AE1999" s="1" t="str">
        <f>MID(טבלה2[[#This Row],[מספר רכב]],טבלה2[[#This Row],[ספרות בצדדים]]+1,טבלה2[[#This Row],[ספרות באמצע]])</f>
        <v>538</v>
      </c>
      <c r="AF1999" s="1" t="str">
        <f>MID(טבלה2[[#This Row],[מספר רכב]],1,טבלה2[[#This Row],[ספרות בצדדים]])</f>
        <v>11</v>
      </c>
      <c r="AG1999" s="1" t="str">
        <f>CONCATENATE(טבלה2[[#This Row],[חלק שמאלי]],"-",טבלה2[[#This Row],[אמצע]],"-",טבלה2[[#This Row],[חלק ימני]])</f>
        <v>11-538-60</v>
      </c>
      <c r="AH1999">
        <f>IF(טבלה2[[#This Row],[מספר ספרות]]=7,3,2)</f>
        <v>3</v>
      </c>
      <c r="AI1999">
        <f>IF(טבלה2[[#This Row],[מספר ספרות]]=7,2,3)</f>
        <v>2</v>
      </c>
    </row>
    <row r="2000" spans="17:35" x14ac:dyDescent="0.25">
      <c r="Q2000">
        <v>9157623</v>
      </c>
      <c r="R2000">
        <v>588</v>
      </c>
      <c r="S2000" t="s">
        <v>111</v>
      </c>
      <c r="T2000" t="s">
        <v>142</v>
      </c>
      <c r="U2000" t="s">
        <v>136</v>
      </c>
      <c r="W2000">
        <v>2000</v>
      </c>
      <c r="X2000" s="1">
        <f>2025-טבלה2[[#This Row],[שנת יצור]]</f>
        <v>25</v>
      </c>
      <c r="Y2000" s="39">
        <v>45730</v>
      </c>
      <c r="Z2000" s="39">
        <v>45919</v>
      </c>
      <c r="AA2000" t="s">
        <v>119</v>
      </c>
      <c r="AB2000" t="s">
        <v>143</v>
      </c>
      <c r="AC2000" s="1">
        <f>LEN(טבלה2[[#This Row],[מספר רכב]])</f>
        <v>7</v>
      </c>
      <c r="AD2000" s="1" t="str">
        <f>RIGHT(טבלה2[[#This Row],[מספר רכב]],טבלה2[[#This Row],[ספרות בצדדים]])</f>
        <v>23</v>
      </c>
      <c r="AE2000" s="1" t="str">
        <f>MID(טבלה2[[#This Row],[מספר רכב]],טבלה2[[#This Row],[ספרות בצדדים]]+1,טבלה2[[#This Row],[ספרות באמצע]])</f>
        <v>576</v>
      </c>
      <c r="AF2000" s="1" t="str">
        <f>MID(טבלה2[[#This Row],[מספר רכב]],1,טבלה2[[#This Row],[ספרות בצדדים]])</f>
        <v>91</v>
      </c>
      <c r="AG2000" s="1" t="str">
        <f>CONCATENATE(טבלה2[[#This Row],[חלק שמאלי]],"-",טבלה2[[#This Row],[אמצע]],"-",טבלה2[[#This Row],[חלק ימני]])</f>
        <v>91-576-23</v>
      </c>
      <c r="AH2000">
        <f>IF(טבלה2[[#This Row],[מספר ספרות]]=7,3,2)</f>
        <v>3</v>
      </c>
      <c r="AI2000">
        <f>IF(טבלה2[[#This Row],[מספר ספרות]]=7,2,3)</f>
        <v>2</v>
      </c>
    </row>
    <row r="2001" spans="17:35" x14ac:dyDescent="0.25">
      <c r="Q2001">
        <v>5329051</v>
      </c>
      <c r="R2001">
        <v>734</v>
      </c>
      <c r="S2001" t="s">
        <v>139</v>
      </c>
      <c r="T2001" t="s">
        <v>140</v>
      </c>
      <c r="U2001" t="s">
        <v>136</v>
      </c>
      <c r="W2001">
        <v>2004</v>
      </c>
      <c r="X2001" s="1">
        <f>2025-טבלה2[[#This Row],[שנת יצור]]</f>
        <v>21</v>
      </c>
      <c r="Y2001" s="39">
        <v>45649</v>
      </c>
      <c r="Z2001" s="39">
        <v>45829</v>
      </c>
      <c r="AA2001" t="s">
        <v>116</v>
      </c>
      <c r="AB2001" t="s">
        <v>141</v>
      </c>
      <c r="AC2001" s="1">
        <f>LEN(טבלה2[[#This Row],[מספר רכב]])</f>
        <v>7</v>
      </c>
      <c r="AD2001" s="1" t="str">
        <f>RIGHT(טבלה2[[#This Row],[מספר רכב]],טבלה2[[#This Row],[ספרות בצדדים]])</f>
        <v>51</v>
      </c>
      <c r="AE2001" s="1" t="str">
        <f>MID(טבלה2[[#This Row],[מספר רכב]],טבלה2[[#This Row],[ספרות בצדדים]]+1,טבלה2[[#This Row],[ספרות באמצע]])</f>
        <v>290</v>
      </c>
      <c r="AF2001" s="1" t="str">
        <f>MID(טבלה2[[#This Row],[מספר רכב]],1,טבלה2[[#This Row],[ספרות בצדדים]])</f>
        <v>53</v>
      </c>
      <c r="AG2001" s="1" t="str">
        <f>CONCATENATE(טבלה2[[#This Row],[חלק שמאלי]],"-",טבלה2[[#This Row],[אמצע]],"-",טבלה2[[#This Row],[חלק ימני]])</f>
        <v>53-290-51</v>
      </c>
      <c r="AH2001">
        <f>IF(טבלה2[[#This Row],[מספר ספרות]]=7,3,2)</f>
        <v>3</v>
      </c>
      <c r="AI2001">
        <f>IF(טבלה2[[#This Row],[מספר ספרות]]=7,2,3)</f>
        <v>2</v>
      </c>
    </row>
    <row r="2002" spans="17:35" x14ac:dyDescent="0.25">
      <c r="Q2002">
        <v>1931863</v>
      </c>
      <c r="R2002">
        <v>481</v>
      </c>
      <c r="S2002" t="s">
        <v>165</v>
      </c>
      <c r="T2002" t="s">
        <v>166</v>
      </c>
      <c r="U2002" t="s">
        <v>167</v>
      </c>
      <c r="V2002">
        <v>15</v>
      </c>
      <c r="W2002">
        <v>2008</v>
      </c>
      <c r="X2002" s="1">
        <f>2025-טבלה2[[#This Row],[שנת יצור]]</f>
        <v>17</v>
      </c>
      <c r="Y2002" s="39">
        <v>45755</v>
      </c>
      <c r="Z2002" s="39">
        <v>46142</v>
      </c>
      <c r="AA2002" t="s">
        <v>116</v>
      </c>
      <c r="AB2002" t="s">
        <v>168</v>
      </c>
      <c r="AC2002" s="1">
        <f>LEN(טבלה2[[#This Row],[מספר רכב]])</f>
        <v>7</v>
      </c>
      <c r="AD2002" s="1" t="str">
        <f>RIGHT(טבלה2[[#This Row],[מספר רכב]],טבלה2[[#This Row],[ספרות בצדדים]])</f>
        <v>63</v>
      </c>
      <c r="AE2002" s="1" t="str">
        <f>MID(טבלה2[[#This Row],[מספר רכב]],טבלה2[[#This Row],[ספרות בצדדים]]+1,טבלה2[[#This Row],[ספרות באמצע]])</f>
        <v>318</v>
      </c>
      <c r="AF2002" s="1" t="str">
        <f>MID(טבלה2[[#This Row],[מספר רכב]],1,טבלה2[[#This Row],[ספרות בצדדים]])</f>
        <v>19</v>
      </c>
      <c r="AG2002" s="1" t="str">
        <f>CONCATENATE(טבלה2[[#This Row],[חלק שמאלי]],"-",טבלה2[[#This Row],[אמצע]],"-",טבלה2[[#This Row],[חלק ימני]])</f>
        <v>19-318-63</v>
      </c>
      <c r="AH2002">
        <f>IF(טבלה2[[#This Row],[מספר ספרות]]=7,3,2)</f>
        <v>3</v>
      </c>
      <c r="AI2002">
        <f>IF(טבלה2[[#This Row],[מספר ספרות]]=7,2,3)</f>
        <v>2</v>
      </c>
    </row>
    <row r="2003" spans="17:35" x14ac:dyDescent="0.25">
      <c r="Q2003">
        <v>9296165</v>
      </c>
      <c r="R2003">
        <v>588</v>
      </c>
      <c r="S2003" t="s">
        <v>111</v>
      </c>
      <c r="T2003" t="s">
        <v>112</v>
      </c>
      <c r="U2003" t="s">
        <v>113</v>
      </c>
      <c r="V2003">
        <v>15</v>
      </c>
      <c r="W2003">
        <v>2008</v>
      </c>
      <c r="X2003" s="1">
        <f>2025-טבלה2[[#This Row],[שנת יצור]]</f>
        <v>17</v>
      </c>
      <c r="Y2003" s="39">
        <v>45678</v>
      </c>
      <c r="Z2003" s="39">
        <v>46079</v>
      </c>
      <c r="AA2003" t="s">
        <v>120</v>
      </c>
      <c r="AB2003" t="s">
        <v>117</v>
      </c>
      <c r="AC2003" s="1">
        <f>LEN(טבלה2[[#This Row],[מספר רכב]])</f>
        <v>7</v>
      </c>
      <c r="AD2003" s="1" t="str">
        <f>RIGHT(טבלה2[[#This Row],[מספר רכב]],טבלה2[[#This Row],[ספרות בצדדים]])</f>
        <v>65</v>
      </c>
      <c r="AE2003" s="1" t="str">
        <f>MID(טבלה2[[#This Row],[מספר רכב]],טבלה2[[#This Row],[ספרות בצדדים]]+1,טבלה2[[#This Row],[ספרות באמצע]])</f>
        <v>961</v>
      </c>
      <c r="AF2003" s="1" t="str">
        <f>MID(טבלה2[[#This Row],[מספר רכב]],1,טבלה2[[#This Row],[ספרות בצדדים]])</f>
        <v>92</v>
      </c>
      <c r="AG2003" s="1" t="str">
        <f>CONCATENATE(טבלה2[[#This Row],[חלק שמאלי]],"-",טבלה2[[#This Row],[אמצע]],"-",טבלה2[[#This Row],[חלק ימני]])</f>
        <v>92-961-65</v>
      </c>
      <c r="AH2003">
        <f>IF(טבלה2[[#This Row],[מספר ספרות]]=7,3,2)</f>
        <v>3</v>
      </c>
      <c r="AI2003">
        <f>IF(טבלה2[[#This Row],[מספר ספרות]]=7,2,3)</f>
        <v>2</v>
      </c>
    </row>
    <row r="2004" spans="17:35" x14ac:dyDescent="0.25">
      <c r="Q2004">
        <v>6105060</v>
      </c>
      <c r="R2004">
        <v>588</v>
      </c>
      <c r="S2004" t="s">
        <v>111</v>
      </c>
      <c r="T2004" t="s">
        <v>129</v>
      </c>
      <c r="U2004" t="s">
        <v>177</v>
      </c>
      <c r="V2004">
        <v>15</v>
      </c>
      <c r="W2004">
        <v>2008</v>
      </c>
      <c r="X2004" s="1">
        <f>2025-טבלה2[[#This Row],[שנת יצור]]</f>
        <v>17</v>
      </c>
      <c r="Y2004" s="39">
        <v>45637</v>
      </c>
      <c r="Z2004" s="39">
        <v>45989</v>
      </c>
      <c r="AA2004" t="s">
        <v>116</v>
      </c>
      <c r="AB2004" t="s">
        <v>131</v>
      </c>
      <c r="AC2004" s="1">
        <f>LEN(טבלה2[[#This Row],[מספר רכב]])</f>
        <v>7</v>
      </c>
      <c r="AD2004" s="1" t="str">
        <f>RIGHT(טבלה2[[#This Row],[מספר רכב]],טבלה2[[#This Row],[ספרות בצדדים]])</f>
        <v>60</v>
      </c>
      <c r="AE2004" s="1" t="str">
        <f>MID(טבלה2[[#This Row],[מספר רכב]],טבלה2[[#This Row],[ספרות בצדדים]]+1,טבלה2[[#This Row],[ספרות באמצע]])</f>
        <v>050</v>
      </c>
      <c r="AF2004" s="1" t="str">
        <f>MID(טבלה2[[#This Row],[מספר רכב]],1,טבלה2[[#This Row],[ספרות בצדדים]])</f>
        <v>61</v>
      </c>
      <c r="AG2004" s="1" t="str">
        <f>CONCATENATE(טבלה2[[#This Row],[חלק שמאלי]],"-",טבלה2[[#This Row],[אמצע]],"-",טבלה2[[#This Row],[חלק ימני]])</f>
        <v>61-050-60</v>
      </c>
      <c r="AH2004">
        <f>IF(טבלה2[[#This Row],[מספר ספרות]]=7,3,2)</f>
        <v>3</v>
      </c>
      <c r="AI2004">
        <f>IF(טבלה2[[#This Row],[מספר ספרות]]=7,2,3)</f>
        <v>2</v>
      </c>
    </row>
    <row r="2005" spans="17:35" x14ac:dyDescent="0.25">
      <c r="Q2005">
        <v>68393203</v>
      </c>
      <c r="R2005">
        <v>885</v>
      </c>
      <c r="S2005" t="s">
        <v>239</v>
      </c>
      <c r="T2005" t="s">
        <v>749</v>
      </c>
      <c r="U2005" t="s">
        <v>278</v>
      </c>
      <c r="V2005">
        <v>15</v>
      </c>
      <c r="W2005">
        <v>2024</v>
      </c>
      <c r="X2005" s="1">
        <f>2025-טבלה2[[#This Row],[שנת יצור]]</f>
        <v>1</v>
      </c>
      <c r="Y2005" s="39">
        <v>45420</v>
      </c>
      <c r="Z2005" s="39">
        <v>46149</v>
      </c>
      <c r="AA2005" t="s">
        <v>119</v>
      </c>
      <c r="AB2005" t="s">
        <v>750</v>
      </c>
      <c r="AC2005" s="1">
        <f>LEN(טבלה2[[#This Row],[מספר רכב]])</f>
        <v>8</v>
      </c>
      <c r="AD2005" s="1" t="str">
        <f>RIGHT(טבלה2[[#This Row],[מספר רכב]],טבלה2[[#This Row],[ספרות בצדדים]])</f>
        <v>203</v>
      </c>
      <c r="AE2005" s="1" t="str">
        <f>MID(טבלה2[[#This Row],[מספר רכב]],טבלה2[[#This Row],[ספרות בצדדים]]+1,טבלה2[[#This Row],[ספרות באמצע]])</f>
        <v>93</v>
      </c>
      <c r="AF2005" s="1" t="str">
        <f>MID(טבלה2[[#This Row],[מספר רכב]],1,טבלה2[[#This Row],[ספרות בצדדים]])</f>
        <v>683</v>
      </c>
      <c r="AG2005" s="1" t="str">
        <f>CONCATENATE(טבלה2[[#This Row],[חלק שמאלי]],"-",טבלה2[[#This Row],[אמצע]],"-",טבלה2[[#This Row],[חלק ימני]])</f>
        <v>683-93-203</v>
      </c>
      <c r="AH2005">
        <f>IF(טבלה2[[#This Row],[מספר ספרות]]=7,3,2)</f>
        <v>2</v>
      </c>
      <c r="AI2005">
        <f>IF(טבלה2[[#This Row],[מספר ספרות]]=7,2,3)</f>
        <v>3</v>
      </c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L15:L27">
    <sortCondition ref="L14:L27"/>
  </sortState>
  <mergeCells count="4">
    <mergeCell ref="C2:I2"/>
    <mergeCell ref="B4:F4"/>
    <mergeCell ref="E16:F16"/>
    <mergeCell ref="J16:L16"/>
  </mergeCells>
  <conditionalFormatting sqref="C6:L6">
    <cfRule type="expression" dxfId="10" priority="15">
      <formula>$B$6=TRUE</formula>
    </cfRule>
    <cfRule type="expression" dxfId="9" priority="16">
      <formula>$B$6=FALSE</formula>
    </cfRule>
  </conditionalFormatting>
  <conditionalFormatting sqref="C7:L11">
    <cfRule type="expression" dxfId="8" priority="13">
      <formula>$B7=TRUE</formula>
    </cfRule>
    <cfRule type="expression" dxfId="7" priority="14">
      <formula>$B6=TRUE</formula>
    </cfRule>
  </conditionalFormatting>
  <conditionalFormatting sqref="E16:E17">
    <cfRule type="expression" dxfId="6" priority="40">
      <formula>$B14=TRUE</formula>
    </cfRule>
    <cfRule type="expression" dxfId="5" priority="41">
      <formula>$B13=TRUE</formula>
    </cfRule>
  </conditionalFormatting>
  <conditionalFormatting sqref="F17">
    <cfRule type="cellIs" dxfId="4" priority="9" operator="equal">
      <formula>15.5</formula>
    </cfRule>
  </conditionalFormatting>
  <conditionalFormatting sqref="F18">
    <cfRule type="cellIs" dxfId="3" priority="6" operator="equal">
      <formula>5.7</formula>
    </cfRule>
  </conditionalFormatting>
  <conditionalFormatting sqref="F19">
    <cfRule type="cellIs" dxfId="2" priority="8" operator="equal">
      <formula>17</formula>
    </cfRule>
  </conditionalFormatting>
  <conditionalFormatting sqref="F20">
    <cfRule type="cellIs" dxfId="1" priority="4" operator="equal">
      <formula>1</formula>
    </cfRule>
  </conditionalFormatting>
  <conditionalFormatting sqref="F21">
    <cfRule type="cellIs" dxfId="0" priority="1" operator="equal">
      <formula>29</formula>
    </cfRule>
  </conditionalFormatting>
  <pageMargins left="0.7" right="0.7" top="0.75" bottom="0.75" header="0.3" footer="0.3"/>
  <drawing r:id="rId1"/>
  <tableParts count="2">
    <tablePart r:id="rId2"/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9071B62D-0437-4230-B716-014EF8BEBE7F}">
            <x14:iconSet iconSet="3Symbols2" custom="1">
              <x14:cfvo type="percent">
                <xm:f>0</xm:f>
              </x14:cfvo>
              <x14:cfvo type="num">
                <xm:f>15.5</xm:f>
              </x14:cfvo>
              <x14:cfvo type="num">
                <xm:f>15.6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F17</xm:sqref>
        </x14:conditionalFormatting>
        <x14:conditionalFormatting xmlns:xm="http://schemas.microsoft.com/office/excel/2006/main">
          <x14:cfRule type="iconSet" priority="5" id="{358C846D-F5D9-4C4E-9A10-2EF53DAA4739}">
            <x14:iconSet iconSet="3Symbols2" custom="1">
              <x14:cfvo type="percent">
                <xm:f>0</xm:f>
              </x14:cfvo>
              <x14:cfvo type="num">
                <xm:f>5.7</xm:f>
              </x14:cfvo>
              <x14:cfvo type="num">
                <xm:f>5.8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F18</xm:sqref>
        </x14:conditionalFormatting>
        <x14:conditionalFormatting xmlns:xm="http://schemas.microsoft.com/office/excel/2006/main">
          <x14:cfRule type="iconSet" priority="10" id="{FD71B1B9-DFCC-4D37-A638-B3000F7D2C7B}">
            <x14:iconSet iconSet="3Symbols2" custom="1">
              <x14:cfvo type="percent">
                <xm:f>0</xm:f>
              </x14:cfvo>
              <x14:cfvo type="num">
                <xm:f>17</xm:f>
              </x14:cfvo>
              <x14:cfvo type="num">
                <xm:f>17.100000000000001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F19</xm:sqref>
        </x14:conditionalFormatting>
        <x14:conditionalFormatting xmlns:xm="http://schemas.microsoft.com/office/excel/2006/main">
          <x14:cfRule type="iconSet" priority="3" id="{A1A676EC-58F5-4127-A585-C4D7B424F4B3}">
            <x14:iconSet iconSet="3Symbols2" custom="1">
              <x14:cfvo type="percent">
                <xm:f>0</xm:f>
              </x14:cfvo>
              <x14:cfvo type="num">
                <xm:f>1</xm:f>
              </x14:cfvo>
              <x14:cfvo type="num">
                <xm:f>1.1000000000000001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F20</xm:sqref>
        </x14:conditionalFormatting>
        <x14:conditionalFormatting xmlns:xm="http://schemas.microsoft.com/office/excel/2006/main">
          <x14:cfRule type="iconSet" priority="2" id="{40D0B154-A076-448E-90D4-161151884C0B}">
            <x14:iconSet iconSet="3Symbols2" custom="1">
              <x14:cfvo type="percent">
                <xm:f>0</xm:f>
              </x14:cfvo>
              <x14:cfvo type="num">
                <xm:f>29</xm:f>
              </x14:cfvo>
              <x14:cfvo type="num">
                <xm:f>29.1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F21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74E5C-5279-4EA8-95D5-F39E799FA1BE}">
  <sheetPr>
    <tabColor rgb="FFC20AB9"/>
  </sheetPr>
  <dimension ref="B1:N115"/>
  <sheetViews>
    <sheetView showGridLines="0" rightToLeft="1" workbookViewId="0">
      <selection activeCell="J21" sqref="J21"/>
    </sheetView>
  </sheetViews>
  <sheetFormatPr defaultRowHeight="14.25" x14ac:dyDescent="0.2"/>
  <cols>
    <col min="1" max="1" width="23.375" customWidth="1"/>
    <col min="2" max="2" width="10.125" style="1" customWidth="1"/>
    <col min="3" max="3" width="4.875" customWidth="1"/>
    <col min="4" max="4" width="11" customWidth="1"/>
    <col min="5" max="5" width="21.125" customWidth="1"/>
    <col min="6" max="6" width="3.5" customWidth="1"/>
    <col min="7" max="7" width="9.875" customWidth="1"/>
    <col min="8" max="8" width="13.125" customWidth="1"/>
    <col min="12" max="12" width="17.875" customWidth="1"/>
  </cols>
  <sheetData>
    <row r="1" spans="2:14" ht="24.75" customHeight="1" x14ac:dyDescent="0.2">
      <c r="C1" s="1"/>
    </row>
    <row r="2" spans="2:14" ht="27" customHeight="1" x14ac:dyDescent="0.2">
      <c r="B2" s="117" t="s">
        <v>36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</row>
    <row r="3" spans="2:14" x14ac:dyDescent="0.2">
      <c r="B3"/>
    </row>
    <row r="4" spans="2:14" s="3" customFormat="1" ht="15" x14ac:dyDescent="0.25">
      <c r="B4" s="27"/>
      <c r="C4"/>
      <c r="D4"/>
      <c r="E4"/>
      <c r="F4" s="24"/>
      <c r="H4" s="24"/>
    </row>
    <row r="5" spans="2:14" ht="15.75" customHeight="1" x14ac:dyDescent="0.2">
      <c r="B5" s="28"/>
      <c r="H5" s="23"/>
    </row>
    <row r="6" spans="2:14" ht="15.75" customHeight="1" x14ac:dyDescent="0.2">
      <c r="B6" s="28" t="s">
        <v>1115</v>
      </c>
      <c r="H6" s="20"/>
    </row>
    <row r="7" spans="2:14" ht="20.25" customHeight="1" x14ac:dyDescent="0.25">
      <c r="B7" s="29"/>
      <c r="C7" s="22"/>
      <c r="D7" s="22"/>
      <c r="E7" s="22"/>
      <c r="H7" s="20"/>
    </row>
    <row r="8" spans="2:14" ht="15.75" customHeight="1" x14ac:dyDescent="0.2">
      <c r="B8" s="30" t="s">
        <v>1116</v>
      </c>
      <c r="H8" s="20"/>
    </row>
    <row r="9" spans="2:14" ht="15.75" customHeight="1" x14ac:dyDescent="0.2">
      <c r="B9" s="30" t="s">
        <v>1117</v>
      </c>
      <c r="C9" s="19"/>
      <c r="D9" s="19"/>
      <c r="E9" s="19"/>
      <c r="H9" s="20"/>
    </row>
    <row r="10" spans="2:14" ht="15.75" customHeight="1" x14ac:dyDescent="0.2">
      <c r="B10" s="30" t="s">
        <v>35</v>
      </c>
      <c r="C10" s="19"/>
      <c r="D10" s="19"/>
      <c r="E10" s="19"/>
      <c r="H10" s="20"/>
    </row>
    <row r="11" spans="2:14" ht="15.75" customHeight="1" x14ac:dyDescent="0.2">
      <c r="B11" s="30" t="s">
        <v>34</v>
      </c>
      <c r="C11" s="19"/>
      <c r="D11" s="19"/>
      <c r="E11" s="19"/>
      <c r="H11" s="20"/>
    </row>
    <row r="12" spans="2:14" ht="15.75" customHeight="1" x14ac:dyDescent="0.2">
      <c r="B12" s="27"/>
      <c r="H12" s="20"/>
    </row>
    <row r="13" spans="2:14" ht="15.75" customHeight="1" x14ac:dyDescent="0.25">
      <c r="B13" s="31" t="s">
        <v>1118</v>
      </c>
      <c r="H13" s="20"/>
    </row>
    <row r="14" spans="2:14" x14ac:dyDescent="0.2">
      <c r="B14" s="21"/>
      <c r="C14" s="19"/>
      <c r="D14" s="19"/>
      <c r="E14" s="19"/>
      <c r="L14" s="18"/>
      <c r="M14" s="18"/>
      <c r="N14" s="18"/>
    </row>
    <row r="15" spans="2:14" x14ac:dyDescent="0.2">
      <c r="B15" s="27"/>
    </row>
    <row r="16" spans="2:14" ht="20.25" customHeight="1" x14ac:dyDescent="0.2">
      <c r="B16" s="27"/>
    </row>
    <row r="17" spans="2:4" ht="15" x14ac:dyDescent="0.25">
      <c r="B17" s="32" t="s">
        <v>33</v>
      </c>
    </row>
    <row r="18" spans="2:4" x14ac:dyDescent="0.2">
      <c r="B18" s="27"/>
    </row>
    <row r="19" spans="2:4" ht="21.75" x14ac:dyDescent="0.3">
      <c r="B19" s="27"/>
      <c r="D19" s="33" t="s">
        <v>32</v>
      </c>
    </row>
    <row r="20" spans="2:4" x14ac:dyDescent="0.2">
      <c r="B20" s="27"/>
    </row>
    <row r="21" spans="2:4" x14ac:dyDescent="0.2">
      <c r="B21" s="27"/>
    </row>
    <row r="22" spans="2:4" x14ac:dyDescent="0.2">
      <c r="B22" s="27"/>
    </row>
    <row r="23" spans="2:4" x14ac:dyDescent="0.2">
      <c r="B23" s="21" t="s">
        <v>31</v>
      </c>
    </row>
    <row r="24" spans="2:4" x14ac:dyDescent="0.2">
      <c r="B24" s="6"/>
    </row>
    <row r="25" spans="2:4" x14ac:dyDescent="0.2">
      <c r="B25" s="6"/>
    </row>
    <row r="26" spans="2:4" x14ac:dyDescent="0.2">
      <c r="B26" s="6"/>
    </row>
    <row r="28" spans="2:4" x14ac:dyDescent="0.2">
      <c r="B28" s="6"/>
    </row>
    <row r="29" spans="2:4" x14ac:dyDescent="0.2">
      <c r="B29" s="6"/>
    </row>
    <row r="30" spans="2:4" x14ac:dyDescent="0.2">
      <c r="B30" s="6"/>
    </row>
    <row r="41" spans="2:8" x14ac:dyDescent="0.2">
      <c r="B41"/>
      <c r="F41" s="18"/>
      <c r="G41" s="18"/>
      <c r="H41" s="18"/>
    </row>
    <row r="42" spans="2:8" x14ac:dyDescent="0.2">
      <c r="B42"/>
      <c r="F42" s="18"/>
      <c r="G42" s="18"/>
      <c r="H42" s="18"/>
    </row>
    <row r="43" spans="2:8" x14ac:dyDescent="0.2">
      <c r="B43"/>
      <c r="F43" s="18"/>
      <c r="G43" s="18"/>
      <c r="H43" s="18"/>
    </row>
    <row r="44" spans="2:8" x14ac:dyDescent="0.2">
      <c r="B44"/>
      <c r="F44" s="18"/>
      <c r="G44" s="18"/>
      <c r="H44" s="18"/>
    </row>
    <row r="45" spans="2:8" x14ac:dyDescent="0.2">
      <c r="B45"/>
      <c r="F45" s="18"/>
      <c r="G45" s="18"/>
      <c r="H45" s="18"/>
    </row>
    <row r="46" spans="2:8" x14ac:dyDescent="0.2">
      <c r="B46"/>
      <c r="F46" s="18"/>
      <c r="G46" s="18"/>
      <c r="H46" s="18"/>
    </row>
    <row r="47" spans="2:8" x14ac:dyDescent="0.2">
      <c r="B47"/>
      <c r="F47" s="18"/>
      <c r="G47" s="18"/>
      <c r="H47" s="18"/>
    </row>
    <row r="48" spans="2:8" x14ac:dyDescent="0.2">
      <c r="B48"/>
      <c r="F48" s="18"/>
      <c r="G48" s="18"/>
      <c r="H48" s="18"/>
    </row>
    <row r="49" spans="2:8" x14ac:dyDescent="0.2">
      <c r="B49"/>
      <c r="F49" s="18"/>
      <c r="G49" s="18"/>
      <c r="H49" s="18"/>
    </row>
    <row r="50" spans="2:8" x14ac:dyDescent="0.2">
      <c r="B50"/>
      <c r="F50" s="18"/>
      <c r="G50" s="18"/>
      <c r="H50" s="18"/>
    </row>
    <row r="51" spans="2:8" x14ac:dyDescent="0.2">
      <c r="B51"/>
      <c r="F51" s="18"/>
      <c r="G51" s="18"/>
      <c r="H51" s="18"/>
    </row>
    <row r="52" spans="2:8" x14ac:dyDescent="0.2">
      <c r="B52"/>
      <c r="F52" s="18"/>
      <c r="G52" s="18"/>
      <c r="H52" s="18"/>
    </row>
    <row r="53" spans="2:8" x14ac:dyDescent="0.2">
      <c r="B53"/>
      <c r="F53" s="18"/>
      <c r="G53" s="18"/>
      <c r="H53" s="18"/>
    </row>
    <row r="54" spans="2:8" x14ac:dyDescent="0.2">
      <c r="B54"/>
      <c r="F54" s="18"/>
      <c r="G54" s="18"/>
      <c r="H54" s="18"/>
    </row>
    <row r="55" spans="2:8" x14ac:dyDescent="0.2">
      <c r="B55"/>
      <c r="F55" s="18"/>
      <c r="G55" s="18"/>
      <c r="H55" s="18"/>
    </row>
    <row r="56" spans="2:8" x14ac:dyDescent="0.2">
      <c r="B56"/>
      <c r="F56" s="18"/>
      <c r="G56" s="18"/>
      <c r="H56" s="18"/>
    </row>
    <row r="57" spans="2:8" x14ac:dyDescent="0.2">
      <c r="B57"/>
      <c r="F57" s="18"/>
      <c r="G57" s="18"/>
      <c r="H57" s="18"/>
    </row>
    <row r="58" spans="2:8" x14ac:dyDescent="0.2">
      <c r="B58"/>
      <c r="F58" s="18"/>
      <c r="G58" s="18"/>
      <c r="H58" s="18"/>
    </row>
    <row r="59" spans="2:8" x14ac:dyDescent="0.2">
      <c r="B59"/>
      <c r="F59" s="18"/>
      <c r="G59" s="18"/>
      <c r="H59" s="18"/>
    </row>
    <row r="60" spans="2:8" x14ac:dyDescent="0.2">
      <c r="B60"/>
      <c r="F60" s="18"/>
      <c r="G60" s="18"/>
      <c r="H60" s="18"/>
    </row>
    <row r="61" spans="2:8" x14ac:dyDescent="0.2">
      <c r="B61"/>
      <c r="F61" s="18"/>
      <c r="G61" s="18"/>
      <c r="H61" s="18"/>
    </row>
    <row r="62" spans="2:8" x14ac:dyDescent="0.2">
      <c r="B62"/>
      <c r="F62" s="18"/>
      <c r="G62" s="18"/>
      <c r="H62" s="18"/>
    </row>
    <row r="63" spans="2:8" x14ac:dyDescent="0.2">
      <c r="B63"/>
      <c r="F63" s="18"/>
      <c r="G63" s="18"/>
      <c r="H63" s="18"/>
    </row>
    <row r="64" spans="2:8" x14ac:dyDescent="0.2">
      <c r="B64"/>
      <c r="F64" s="18"/>
      <c r="G64" s="18"/>
      <c r="H64" s="18"/>
    </row>
    <row r="65" spans="2:8" x14ac:dyDescent="0.2">
      <c r="B65"/>
      <c r="F65" s="18"/>
      <c r="G65" s="18"/>
      <c r="H65" s="18"/>
    </row>
    <row r="66" spans="2:8" x14ac:dyDescent="0.2">
      <c r="B66"/>
      <c r="F66" s="18"/>
      <c r="G66" s="18"/>
      <c r="H66" s="18"/>
    </row>
    <row r="67" spans="2:8" x14ac:dyDescent="0.2">
      <c r="B67"/>
      <c r="F67" s="18"/>
      <c r="G67" s="18"/>
      <c r="H67" s="18"/>
    </row>
    <row r="68" spans="2:8" x14ac:dyDescent="0.2">
      <c r="B68"/>
      <c r="F68" s="18"/>
      <c r="G68" s="18"/>
      <c r="H68" s="18"/>
    </row>
    <row r="69" spans="2:8" x14ac:dyDescent="0.2">
      <c r="B69"/>
      <c r="F69" s="18"/>
      <c r="G69" s="18"/>
      <c r="H69" s="18"/>
    </row>
    <row r="70" spans="2:8" x14ac:dyDescent="0.2">
      <c r="B70"/>
      <c r="F70" s="18"/>
      <c r="G70" s="18"/>
      <c r="H70" s="18"/>
    </row>
    <row r="71" spans="2:8" x14ac:dyDescent="0.2">
      <c r="B71"/>
      <c r="F71" s="18"/>
      <c r="G71" s="18"/>
      <c r="H71" s="18"/>
    </row>
    <row r="72" spans="2:8" x14ac:dyDescent="0.2">
      <c r="B72"/>
      <c r="F72" s="18"/>
      <c r="G72" s="18"/>
      <c r="H72" s="18"/>
    </row>
    <row r="73" spans="2:8" x14ac:dyDescent="0.2">
      <c r="B73"/>
      <c r="F73" s="18"/>
      <c r="G73" s="18"/>
      <c r="H73" s="18"/>
    </row>
    <row r="74" spans="2:8" x14ac:dyDescent="0.2">
      <c r="B74"/>
      <c r="F74" s="18"/>
      <c r="G74" s="18"/>
      <c r="H74" s="18"/>
    </row>
    <row r="75" spans="2:8" x14ac:dyDescent="0.2">
      <c r="B75"/>
      <c r="F75" s="18"/>
      <c r="G75" s="18"/>
      <c r="H75" s="18"/>
    </row>
    <row r="76" spans="2:8" x14ac:dyDescent="0.2">
      <c r="B76"/>
      <c r="F76" s="18"/>
      <c r="G76" s="18"/>
      <c r="H76" s="18"/>
    </row>
    <row r="77" spans="2:8" x14ac:dyDescent="0.2">
      <c r="B77"/>
      <c r="F77" s="18"/>
      <c r="G77" s="18"/>
      <c r="H77" s="18"/>
    </row>
    <row r="78" spans="2:8" x14ac:dyDescent="0.2">
      <c r="B78"/>
      <c r="F78" s="18"/>
      <c r="G78" s="18"/>
      <c r="H78" s="18"/>
    </row>
    <row r="79" spans="2:8" x14ac:dyDescent="0.2">
      <c r="B79"/>
      <c r="F79" s="18"/>
    </row>
    <row r="80" spans="2:8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</sheetData>
  <sheetProtection sheet="1" objects="1" scenarios="1"/>
  <mergeCells count="1">
    <mergeCell ref="B2:N2"/>
  </mergeCells>
  <hyperlinks>
    <hyperlink ref="B2:N2" r:id="rId1" display="ExcelWiz" xr:uid="{B9C15C49-75C7-48B2-BF74-6D59C12619A3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7</vt:i4>
      </vt:variant>
    </vt:vector>
  </HeadingPairs>
  <TitlesOfParts>
    <vt:vector size="7" baseType="lpstr">
      <vt:lpstr>הקדמה</vt:lpstr>
      <vt:lpstr>שאלה 1</vt:lpstr>
      <vt:lpstr>שאלה 2</vt:lpstr>
      <vt:lpstr>שאלה 3</vt:lpstr>
      <vt:lpstr>שאלה 4</vt:lpstr>
      <vt:lpstr>שאלה 5</vt:lpstr>
      <vt:lpstr>אודות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Farhan</dc:creator>
  <cp:lastModifiedBy>Roy Farhan</cp:lastModifiedBy>
  <dcterms:created xsi:type="dcterms:W3CDTF">2025-06-10T11:39:04Z</dcterms:created>
  <dcterms:modified xsi:type="dcterms:W3CDTF">2025-09-29T09:42:00Z</dcterms:modified>
</cp:coreProperties>
</file>