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9ad3f2cd1b63d5/שולחן העבודה/פרוייקטים באקסל/1.שיווק/אקסלים לדוגמא/אתר/"/>
    </mc:Choice>
  </mc:AlternateContent>
  <xr:revisionPtr revIDLastSave="2143" documentId="8_{74340D46-01B5-4F82-BE44-A2423EF50EEB}" xr6:coauthVersionLast="47" xr6:coauthVersionMax="47" xr10:uidLastSave="{420975B9-8390-4031-A843-F64478A8A6B1}"/>
  <bookViews>
    <workbookView xWindow="660" yWindow="60" windowWidth="28110" windowHeight="15285" tabRatio="764" xr2:uid="{3FB39886-16A6-4E91-A999-64C028101BE6}"/>
  </bookViews>
  <sheets>
    <sheet name="תזרים מזומנים" sheetId="15" r:id="rId1"/>
    <sheet name="רווח והפסד" sheetId="18" r:id="rId2"/>
    <sheet name="אודות" sheetId="2" r:id="rId3"/>
  </sheets>
  <definedNames>
    <definedName name="_Hlk181479534" localSheetId="2">אודות!#REF!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5" l="1"/>
  <c r="D38" i="18"/>
  <c r="D39" i="18"/>
  <c r="D40" i="18"/>
  <c r="D41" i="18"/>
  <c r="D42" i="18"/>
  <c r="D43" i="18"/>
  <c r="D37" i="18"/>
  <c r="D27" i="18"/>
  <c r="D28" i="18"/>
  <c r="D29" i="18"/>
  <c r="D30" i="18"/>
  <c r="D31" i="18"/>
  <c r="D26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11" i="18"/>
  <c r="E3" i="18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E53" i="15"/>
  <c r="F53" i="15"/>
  <c r="G53" i="15"/>
  <c r="H53" i="15"/>
  <c r="I53" i="15"/>
  <c r="F63" i="15"/>
  <c r="O36" i="15"/>
  <c r="O35" i="15"/>
  <c r="E34" i="18" s="1"/>
  <c r="J34" i="15"/>
  <c r="J63" i="15" s="1"/>
  <c r="K34" i="15"/>
  <c r="K63" i="15" s="1"/>
  <c r="E34" i="15"/>
  <c r="E63" i="15" s="1"/>
  <c r="G34" i="15"/>
  <c r="G63" i="15" s="1"/>
  <c r="L34" i="15"/>
  <c r="L63" i="15" s="1"/>
  <c r="M34" i="15"/>
  <c r="M63" i="15" s="1"/>
  <c r="F34" i="15"/>
  <c r="H34" i="15"/>
  <c r="H63" i="15" s="1"/>
  <c r="N34" i="15"/>
  <c r="N63" i="15" s="1"/>
  <c r="C34" i="15"/>
  <c r="C63" i="15" s="1"/>
  <c r="D8" i="15"/>
  <c r="D53" i="15" s="1"/>
  <c r="E8" i="15"/>
  <c r="F8" i="15"/>
  <c r="G8" i="15"/>
  <c r="H8" i="15"/>
  <c r="I8" i="15"/>
  <c r="J8" i="15"/>
  <c r="J53" i="15" s="1"/>
  <c r="K8" i="15"/>
  <c r="K53" i="15" s="1"/>
  <c r="L8" i="15"/>
  <c r="L53" i="15" s="1"/>
  <c r="M8" i="15"/>
  <c r="M53" i="15" s="1"/>
  <c r="N8" i="15"/>
  <c r="N53" i="15" s="1"/>
  <c r="C53" i="15"/>
  <c r="O12" i="15"/>
  <c r="E12" i="18" s="1"/>
  <c r="O13" i="15"/>
  <c r="E13" i="18" s="1"/>
  <c r="O14" i="15"/>
  <c r="E14" i="18" s="1"/>
  <c r="O15" i="15"/>
  <c r="E15" i="18" s="1"/>
  <c r="O16" i="15"/>
  <c r="E16" i="18" s="1"/>
  <c r="O17" i="15"/>
  <c r="E17" i="18" s="1"/>
  <c r="O18" i="15"/>
  <c r="E18" i="18" s="1"/>
  <c r="O19" i="15"/>
  <c r="E19" i="18" s="1"/>
  <c r="O20" i="15"/>
  <c r="E20" i="18" s="1"/>
  <c r="O21" i="15"/>
  <c r="E21" i="18" s="1"/>
  <c r="O22" i="15"/>
  <c r="E22" i="18" s="1"/>
  <c r="O23" i="15"/>
  <c r="E23" i="18" s="1"/>
  <c r="E33" i="18" l="1"/>
  <c r="O34" i="15"/>
  <c r="I34" i="15"/>
  <c r="I63" i="15" s="1"/>
  <c r="D34" i="15"/>
  <c r="D63" i="15" s="1"/>
  <c r="O53" i="15"/>
  <c r="O52" i="15"/>
  <c r="O51" i="15"/>
  <c r="C3" i="15"/>
  <c r="C4" i="15" s="1"/>
  <c r="O6" i="15"/>
  <c r="E6" i="18" s="1"/>
  <c r="F22" i="18" s="1"/>
  <c r="O63" i="15" l="1"/>
  <c r="F33" i="18"/>
  <c r="F23" i="18"/>
  <c r="F18" i="18"/>
  <c r="F14" i="18"/>
  <c r="F17" i="18"/>
  <c r="F19" i="18"/>
  <c r="F16" i="18"/>
  <c r="F15" i="18"/>
  <c r="F20" i="18"/>
  <c r="F34" i="18"/>
  <c r="F13" i="18"/>
  <c r="F12" i="18"/>
  <c r="F21" i="18"/>
  <c r="O8" i="15"/>
  <c r="E8" i="18" s="1"/>
  <c r="F8" i="18" s="1"/>
  <c r="O30" i="15"/>
  <c r="E29" i="18" s="1"/>
  <c r="F29" i="18" s="1"/>
  <c r="O28" i="15"/>
  <c r="E27" i="18" s="1"/>
  <c r="F27" i="18" s="1"/>
  <c r="O32" i="15"/>
  <c r="E31" i="18" s="1"/>
  <c r="F31" i="18" s="1"/>
  <c r="O31" i="15"/>
  <c r="E30" i="18" s="1"/>
  <c r="F30" i="18" s="1"/>
  <c r="O29" i="15"/>
  <c r="E28" i="18" s="1"/>
  <c r="F28" i="18" s="1"/>
  <c r="O44" i="15" l="1"/>
  <c r="E42" i="18" l="1"/>
  <c r="F42" i="18" s="1"/>
  <c r="O42" i="15"/>
  <c r="O41" i="15"/>
  <c r="E40" i="18" l="1"/>
  <c r="F40" i="18" s="1"/>
  <c r="E39" i="18"/>
  <c r="F39" i="18" s="1"/>
  <c r="C10" i="15"/>
  <c r="O43" i="15"/>
  <c r="O58" i="15"/>
  <c r="E41" i="18" l="1"/>
  <c r="F41" i="18" s="1"/>
  <c r="D10" i="15"/>
  <c r="O40" i="15"/>
  <c r="C58" i="15"/>
  <c r="E38" i="18" l="1"/>
  <c r="F38" i="18" s="1"/>
  <c r="E10" i="15"/>
  <c r="O11" i="15"/>
  <c r="E11" i="18" s="1"/>
  <c r="F11" i="18" l="1"/>
  <c r="E10" i="18"/>
  <c r="F10" i="15"/>
  <c r="D26" i="15"/>
  <c r="E26" i="15"/>
  <c r="C26" i="15"/>
  <c r="N38" i="15"/>
  <c r="O39" i="15"/>
  <c r="E37" i="18" s="1"/>
  <c r="D38" i="15"/>
  <c r="C38" i="15"/>
  <c r="F37" i="18" l="1"/>
  <c r="C54" i="15"/>
  <c r="D54" i="15"/>
  <c r="F10" i="18"/>
  <c r="O60" i="15"/>
  <c r="G10" i="15"/>
  <c r="D4" i="15"/>
  <c r="D58" i="15" s="1"/>
  <c r="M38" i="15"/>
  <c r="K38" i="15"/>
  <c r="J38" i="15"/>
  <c r="L38" i="15"/>
  <c r="O45" i="15"/>
  <c r="E43" i="18" s="1"/>
  <c r="H38" i="15"/>
  <c r="G38" i="15"/>
  <c r="F38" i="15"/>
  <c r="E38" i="15"/>
  <c r="E54" i="15" s="1"/>
  <c r="I38" i="15"/>
  <c r="O38" i="15" l="1"/>
  <c r="H10" i="15"/>
  <c r="G26" i="15"/>
  <c r="G54" i="15" s="1"/>
  <c r="F26" i="15"/>
  <c r="F54" i="15" s="1"/>
  <c r="E4" i="15"/>
  <c r="E58" i="15" s="1"/>
  <c r="F43" i="18" l="1"/>
  <c r="E36" i="18"/>
  <c r="F36" i="18" s="1"/>
  <c r="I10" i="15"/>
  <c r="F4" i="15"/>
  <c r="F58" i="15" s="1"/>
  <c r="J10" i="15" l="1"/>
  <c r="I26" i="15"/>
  <c r="I54" i="15" s="1"/>
  <c r="H26" i="15"/>
  <c r="H54" i="15" s="1"/>
  <c r="G4" i="15"/>
  <c r="G58" i="15" s="1"/>
  <c r="K10" i="15" l="1"/>
  <c r="H4" i="15"/>
  <c r="H58" i="15" s="1"/>
  <c r="L10" i="15" l="1"/>
  <c r="K26" i="15"/>
  <c r="K54" i="15" s="1"/>
  <c r="J26" i="15"/>
  <c r="J54" i="15" s="1"/>
  <c r="I4" i="15"/>
  <c r="I58" i="15" s="1"/>
  <c r="N10" i="15" l="1"/>
  <c r="M10" i="15"/>
  <c r="L26" i="15"/>
  <c r="L54" i="15" s="1"/>
  <c r="J4" i="15"/>
  <c r="J58" i="15" s="1"/>
  <c r="M26" i="15" l="1"/>
  <c r="M54" i="15" s="1"/>
  <c r="K4" i="15"/>
  <c r="K58" i="15" s="1"/>
  <c r="C48" i="15" l="1"/>
  <c r="C61" i="15" s="1"/>
  <c r="O10" i="15"/>
  <c r="O27" i="15"/>
  <c r="E26" i="18" s="1"/>
  <c r="L4" i="15"/>
  <c r="L58" i="15" s="1"/>
  <c r="F26" i="18" l="1"/>
  <c r="E25" i="18"/>
  <c r="D50" i="15"/>
  <c r="D62" i="15" s="1"/>
  <c r="D48" i="15"/>
  <c r="D61" i="15" s="1"/>
  <c r="C50" i="15"/>
  <c r="O64" i="15"/>
  <c r="O26" i="15"/>
  <c r="N26" i="15"/>
  <c r="N54" i="15" s="1"/>
  <c r="M4" i="15"/>
  <c r="M58" i="15" s="1"/>
  <c r="F25" i="18" l="1"/>
  <c r="E45" i="18"/>
  <c r="F45" i="18" s="1"/>
  <c r="D65" i="15"/>
  <c r="E48" i="15"/>
  <c r="E61" i="15" s="1"/>
  <c r="C62" i="15"/>
  <c r="N4" i="15"/>
  <c r="N58" i="15" s="1"/>
  <c r="F48" i="15" l="1"/>
  <c r="F61" i="15" s="1"/>
  <c r="F50" i="15"/>
  <c r="F62" i="15" s="1"/>
  <c r="C65" i="15"/>
  <c r="C66" i="15" s="1"/>
  <c r="D60" i="15" s="1"/>
  <c r="D66" i="15" s="1"/>
  <c r="E50" i="15"/>
  <c r="F65" i="15" l="1"/>
  <c r="G48" i="15"/>
  <c r="G61" i="15" s="1"/>
  <c r="E62" i="15"/>
  <c r="E60" i="15"/>
  <c r="E65" i="15" l="1"/>
  <c r="H50" i="15"/>
  <c r="H62" i="15" s="1"/>
  <c r="H48" i="15"/>
  <c r="H61" i="15" s="1"/>
  <c r="G50" i="15"/>
  <c r="E66" i="15"/>
  <c r="F60" i="15" s="1"/>
  <c r="H65" i="15" l="1"/>
  <c r="I48" i="15"/>
  <c r="I61" i="15" s="1"/>
  <c r="G62" i="15"/>
  <c r="F66" i="15"/>
  <c r="G60" i="15" s="1"/>
  <c r="J48" i="15" l="1"/>
  <c r="J61" i="15" s="1"/>
  <c r="J50" i="15"/>
  <c r="J62" i="15" s="1"/>
  <c r="G65" i="15"/>
  <c r="G66" i="15" s="1"/>
  <c r="H60" i="15" s="1"/>
  <c r="I50" i="15"/>
  <c r="J65" i="15" l="1"/>
  <c r="K48" i="15"/>
  <c r="K61" i="15" s="1"/>
  <c r="I62" i="15"/>
  <c r="H66" i="15"/>
  <c r="I60" i="15" s="1"/>
  <c r="L48" i="15" l="1"/>
  <c r="L61" i="15" s="1"/>
  <c r="L50" i="15"/>
  <c r="L62" i="15" s="1"/>
  <c r="K50" i="15"/>
  <c r="I65" i="15"/>
  <c r="I66" i="15" s="1"/>
  <c r="J60" i="15" s="1"/>
  <c r="L65" i="15" l="1"/>
  <c r="M48" i="15"/>
  <c r="M61" i="15" s="1"/>
  <c r="M50" i="15"/>
  <c r="M62" i="15" s="1"/>
  <c r="N48" i="15"/>
  <c r="O48" i="15" s="1"/>
  <c r="K62" i="15"/>
  <c r="J66" i="15"/>
  <c r="K60" i="15" s="1"/>
  <c r="N61" i="15" l="1"/>
  <c r="M65" i="15"/>
  <c r="N50" i="15"/>
  <c r="O54" i="15"/>
  <c r="K65" i="15"/>
  <c r="K66" i="15" s="1"/>
  <c r="L60" i="15" s="1"/>
  <c r="N62" i="15" l="1"/>
  <c r="O50" i="15"/>
  <c r="L66" i="15"/>
  <c r="M60" i="15" s="1"/>
  <c r="O61" i="15"/>
  <c r="N65" i="15" l="1"/>
  <c r="O62" i="15"/>
  <c r="O65" i="15" s="1"/>
  <c r="O66" i="15" s="1"/>
  <c r="M66" i="15"/>
  <c r="N60" i="15" s="1"/>
  <c r="N66" i="15" l="1"/>
</calcChain>
</file>

<file path=xl/sharedStrings.xml><?xml version="1.0" encoding="utf-8"?>
<sst xmlns="http://schemas.openxmlformats.org/spreadsheetml/2006/main" count="84" uniqueCount="70">
  <si>
    <t>תזרים מזומנים</t>
  </si>
  <si>
    <t>שנתי</t>
  </si>
  <si>
    <t xml:space="preserve">בחר שנת תחילת פעילות </t>
  </si>
  <si>
    <t>סך הכנסות</t>
  </si>
  <si>
    <t>מזומנים בתחילת החודש</t>
  </si>
  <si>
    <t>שינוי במזומנים</t>
  </si>
  <si>
    <t>מזומנים בסוף החודש</t>
  </si>
  <si>
    <t>ExcelWiz</t>
  </si>
  <si>
    <t>תכנון תקציבי לעסק</t>
  </si>
  <si>
    <t>עלות המכר</t>
  </si>
  <si>
    <t>אחוז רווח גולמי</t>
  </si>
  <si>
    <t>הוצאות הנהלה וכלליות</t>
  </si>
  <si>
    <t>הוצאות שכר</t>
  </si>
  <si>
    <t>הוצאות שיווק ומכירות</t>
  </si>
  <si>
    <t xml:space="preserve">הוצאות רכב </t>
  </si>
  <si>
    <t>ביטוחים</t>
  </si>
  <si>
    <t>שכר דירה וניהול</t>
  </si>
  <si>
    <t>הוצאות אחזקה</t>
  </si>
  <si>
    <t>מיסים עירוניים-ארנונה ומים</t>
  </si>
  <si>
    <t>משרדיות</t>
  </si>
  <si>
    <t>הוצ' חשמל</t>
  </si>
  <si>
    <t>יעוץ עסקי</t>
  </si>
  <si>
    <t>אחזקת מחשב ותוכנות</t>
  </si>
  <si>
    <t>הוצאות ראיית חשבון (רו"ח)</t>
  </si>
  <si>
    <t>הוצאות דלק ונסיעות</t>
  </si>
  <si>
    <t>אחרות</t>
  </si>
  <si>
    <t>פרסום וקידום מכירות</t>
  </si>
  <si>
    <t>כנסים</t>
  </si>
  <si>
    <t>אתר אינטרנט ורשתות חבריות</t>
  </si>
  <si>
    <t>מחשב / סלולר /שרת 1</t>
  </si>
  <si>
    <t>מחשב / סלולר /שרת 2</t>
  </si>
  <si>
    <t>מחשב / סלולר /שרת 3</t>
  </si>
  <si>
    <t>ציוד</t>
  </si>
  <si>
    <t>ריהוט</t>
  </si>
  <si>
    <t>שיפורים במושכר / בעסק</t>
  </si>
  <si>
    <t>*סכומים ללא מע"מ</t>
  </si>
  <si>
    <t>מימון בעלים</t>
  </si>
  <si>
    <t>*סכומים כולל מע"מ</t>
  </si>
  <si>
    <t xml:space="preserve">יש למלא לפי מועד התשלומים בפועל </t>
  </si>
  <si>
    <t>השקעוות נוספות בעסק</t>
  </si>
  <si>
    <t>הוצאות רכוש קבוע</t>
  </si>
  <si>
    <t>יתרת רווח / הפסד</t>
  </si>
  <si>
    <t>הלוואות והחזר הלוואות ( קרן + ריבית )</t>
  </si>
  <si>
    <t>מקדמות מס / מיסים / החזרים</t>
  </si>
  <si>
    <t>מקדמות מס הכנסה וביטוח לאומי</t>
  </si>
  <si>
    <t>מע"מ עסקאות</t>
  </si>
  <si>
    <t>הגדרות</t>
  </si>
  <si>
    <t>שעור מע"מ</t>
  </si>
  <si>
    <r>
      <t>מקדמות מס הכנסה וביטוח לאומי</t>
    </r>
    <r>
      <rPr>
        <sz val="9"/>
        <color theme="2" tint="-0.499984740745262"/>
        <rFont val="Aptos Narrow"/>
        <family val="2"/>
        <scheme val="minor"/>
      </rPr>
      <t xml:space="preserve"> (ממחזור מכירות )</t>
    </r>
  </si>
  <si>
    <t>מע"מ תשומות עלות המכר</t>
  </si>
  <si>
    <t>מע"מ תשומות הוצאות ( ללא שכר ומס ארנונה)</t>
  </si>
  <si>
    <t>תשלומי קרן בלבד</t>
  </si>
  <si>
    <t>תשלומי ריבית חובה (+)  / זכות (-)  הלוואות ועו"ש</t>
  </si>
  <si>
    <t>הוצאות מימון</t>
  </si>
  <si>
    <t>דו"ח רווח והפסד</t>
  </si>
  <si>
    <t>% מהכנסות</t>
  </si>
  <si>
    <t>ערך כספי</t>
  </si>
  <si>
    <t>* לעסק נותן שירות יש להזין 100%</t>
  </si>
  <si>
    <t>מספר שנות פחת</t>
  </si>
  <si>
    <t>פחת</t>
  </si>
  <si>
    <t>שם העסק שלך</t>
  </si>
  <si>
    <t>פתרונות אקסל לעסקים</t>
  </si>
  <si>
    <r>
      <rPr>
        <sz val="12"/>
        <color theme="2" tint="-0.749992370372631"/>
        <rFont val="Aptos Narrow"/>
        <family val="2"/>
        <scheme val="minor"/>
      </rPr>
      <t>💼</t>
    </r>
    <r>
      <rPr>
        <sz val="11"/>
        <color theme="2" tint="-0.749992370372631"/>
        <rFont val="Aptos Narrow"/>
        <family val="2"/>
        <scheme val="minor"/>
      </rPr>
      <t xml:space="preserve"> </t>
    </r>
    <r>
      <rPr>
        <b/>
        <sz val="11"/>
        <color theme="2" tint="-0.749992370372631"/>
        <rFont val="Aptos Narrow"/>
        <family val="2"/>
        <scheme val="minor"/>
      </rPr>
      <t>אקסל חכם. תוצאות מדויקות. מותאם לעסק שלך</t>
    </r>
  </si>
  <si>
    <t>בניית כלים ודוחות באקסל בהתאמה אישית</t>
  </si>
  <si>
    <t>פתרונות לאוטומציה, תזרים מזומנים, בקרה תקציבית</t>
  </si>
  <si>
    <t>ניסיון של 20 שנה בניהול כספים וייעוץ לעסקים קטנים ובינוניים</t>
  </si>
  <si>
    <t xml:space="preserve">© 2024 פתרונות אקסל לעסקים | Excelwiz </t>
  </si>
  <si>
    <t>אהבתם את האקסל ?  אשמח לדעת  !  בכל זאת השקעתי :)</t>
  </si>
  <si>
    <t xml:space="preserve">© 2024 אשף אקסל פתרונות אקסל לעסקים | Excelwiz </t>
  </si>
  <si>
    <t>צריכים אקסל מקצועי לניהול תזרים מזומנים ברמה יומית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</si>
</sst>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₪&quot;\ #,##0;[Red]&quot;₪&quot;\ \-#,##0"/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50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Narrow"/>
      <family val="2"/>
      <charset val="177"/>
      <scheme val="minor"/>
    </font>
    <font>
      <sz val="11"/>
      <color theme="0" tint="-0.499984740745262"/>
      <name val="Aptos Narrow"/>
      <family val="2"/>
      <charset val="177"/>
      <scheme val="minor"/>
    </font>
    <font>
      <b/>
      <sz val="16"/>
      <color theme="2" tint="-0.499984740745262"/>
      <name val="Aptos Display"/>
      <family val="2"/>
      <scheme val="major"/>
    </font>
    <font>
      <b/>
      <sz val="11"/>
      <color theme="2" tint="-0.749992370372631"/>
      <name val="Aptos Display"/>
      <family val="2"/>
      <scheme val="major"/>
    </font>
    <font>
      <sz val="11"/>
      <color theme="2" tint="-0.749992370372631"/>
      <name val="Aptos Narrow"/>
      <family val="2"/>
      <charset val="177"/>
      <scheme val="minor"/>
    </font>
    <font>
      <b/>
      <sz val="10.5"/>
      <color theme="2" tint="-0.749992370372631"/>
      <name val="Aptos Display"/>
      <family val="2"/>
      <scheme val="major"/>
    </font>
    <font>
      <b/>
      <sz val="11"/>
      <color theme="0"/>
      <name val="Aptos Narrow"/>
      <family val="2"/>
      <scheme val="minor"/>
    </font>
    <font>
      <sz val="10.5"/>
      <color theme="2" tint="-0.749992370372631"/>
      <name val="Aptos Narrow"/>
      <family val="2"/>
      <charset val="177"/>
      <scheme val="minor"/>
    </font>
    <font>
      <b/>
      <sz val="10"/>
      <color theme="2" tint="-0.749992370372631"/>
      <name val="Aptos Display"/>
      <family val="2"/>
      <scheme val="major"/>
    </font>
    <font>
      <sz val="10"/>
      <color theme="2" tint="-0.749992370372631"/>
      <name val="Aptos Display"/>
      <family val="2"/>
      <scheme val="major"/>
    </font>
    <font>
      <b/>
      <sz val="13"/>
      <color theme="0"/>
      <name val="Aptos Display"/>
      <family val="2"/>
      <scheme val="major"/>
    </font>
    <font>
      <b/>
      <sz val="11"/>
      <color theme="0" tint="-0.499984740745262"/>
      <name val="Aptos Display"/>
      <family val="2"/>
      <scheme val="major"/>
    </font>
    <font>
      <sz val="10"/>
      <color theme="1"/>
      <name val="David"/>
      <family val="2"/>
    </font>
    <font>
      <b/>
      <sz val="10"/>
      <color theme="1"/>
      <name val="David"/>
      <family val="2"/>
    </font>
    <font>
      <b/>
      <sz val="10"/>
      <name val="Aptos Display"/>
      <family val="2"/>
      <scheme val="major"/>
    </font>
    <font>
      <sz val="10"/>
      <color theme="2" tint="-0.749992370372631"/>
      <name val="Aptos Narrow"/>
      <family val="2"/>
      <charset val="177"/>
      <scheme val="minor"/>
    </font>
    <font>
      <b/>
      <sz val="11"/>
      <color rgb="FFE00A5C"/>
      <name val="Aptos Display"/>
      <family val="2"/>
      <scheme val="major"/>
    </font>
    <font>
      <b/>
      <sz val="11"/>
      <color theme="1"/>
      <name val="Aptos Display"/>
      <family val="2"/>
      <charset val="177"/>
      <scheme val="major"/>
    </font>
    <font>
      <b/>
      <sz val="10"/>
      <color theme="1"/>
      <name val="Aptos Narrow"/>
      <family val="2"/>
      <charset val="177"/>
      <scheme val="minor"/>
    </font>
    <font>
      <b/>
      <sz val="11"/>
      <color theme="2" tint="-0.499984740745262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theme="2" tint="-0.499984740745262"/>
      <name val="Aptos Display"/>
      <family val="2"/>
      <scheme val="major"/>
    </font>
    <font>
      <sz val="9"/>
      <color theme="2" tint="-0.499984740745262"/>
      <name val="Aptos Narrow"/>
      <family val="2"/>
      <scheme val="minor"/>
    </font>
    <font>
      <b/>
      <sz val="10"/>
      <color theme="7" tint="-0.249977111117893"/>
      <name val="Aptos Display"/>
      <family val="2"/>
      <scheme val="major"/>
    </font>
    <font>
      <sz val="10"/>
      <color theme="7" tint="-0.249977111117893"/>
      <name val="Aptos Display"/>
      <family val="2"/>
      <scheme val="major"/>
    </font>
    <font>
      <b/>
      <sz val="14"/>
      <color theme="2" tint="-0.499984740745262"/>
      <name val="Aptos Display"/>
      <family val="2"/>
      <scheme val="major"/>
    </font>
    <font>
      <b/>
      <sz val="10"/>
      <color theme="1" tint="0.34998626667073579"/>
      <name val="Aptos Display"/>
      <family val="2"/>
      <scheme val="major"/>
    </font>
    <font>
      <b/>
      <sz val="12"/>
      <color theme="8"/>
      <name val="Aptos Display"/>
      <family val="2"/>
      <scheme val="major"/>
    </font>
    <font>
      <b/>
      <sz val="9"/>
      <color theme="2" tint="-0.499984740745262"/>
      <name val="Aptos Display"/>
      <family val="2"/>
      <scheme val="major"/>
    </font>
    <font>
      <b/>
      <sz val="14"/>
      <color theme="0"/>
      <name val="Aptos Black"/>
      <family val="2"/>
    </font>
    <font>
      <b/>
      <sz val="13.5"/>
      <color theme="8"/>
      <name val="Aptos Narrow"/>
      <family val="2"/>
      <charset val="177"/>
      <scheme val="minor"/>
    </font>
    <font>
      <sz val="11"/>
      <color theme="2" tint="-0.749992370372631"/>
      <name val="Aptos Narrow"/>
      <family val="2"/>
      <scheme val="minor"/>
    </font>
    <font>
      <sz val="12"/>
      <color theme="2" tint="-0.749992370372631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  <font>
      <u/>
      <sz val="11"/>
      <color theme="10"/>
      <name val="Aptos Narrow"/>
      <family val="2"/>
      <charset val="177"/>
      <scheme val="minor"/>
    </font>
    <font>
      <sz val="17"/>
      <color rgb="FFCC0099"/>
      <name val="Aptos Narrow"/>
      <family val="2"/>
      <charset val="177"/>
      <scheme val="minor"/>
    </font>
    <font>
      <sz val="14"/>
      <color theme="0"/>
      <name val="Aptos Black"/>
      <family val="2"/>
    </font>
    <font>
      <b/>
      <sz val="11"/>
      <color theme="1"/>
      <name val="Aptos Narrow"/>
      <family val="2"/>
      <scheme val="minor"/>
    </font>
    <font>
      <sz val="11"/>
      <color rgb="FFE00A5C"/>
      <name val="Aptos Narrow"/>
      <family val="2"/>
      <scheme val="minor"/>
    </font>
    <font>
      <b/>
      <sz val="13.5"/>
      <color rgb="FFEF0B62"/>
      <name val="Aptos Narrow"/>
      <family val="2"/>
      <charset val="177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gradientFill degree="315">
        <stop position="0">
          <color theme="8" tint="0.59999389629810485"/>
        </stop>
        <stop position="1">
          <color theme="8"/>
        </stop>
      </gradientFill>
    </fill>
    <fill>
      <patternFill patternType="solid">
        <fgColor theme="0" tint="-0.14999847407452621"/>
        <bgColor indexed="64"/>
      </patternFill>
    </fill>
    <fill>
      <gradientFill>
        <stop position="0">
          <color rgb="FFCC0099"/>
        </stop>
        <stop position="0.5">
          <color rgb="FFEF0B62"/>
        </stop>
        <stop position="1">
          <color rgb="FFCC0099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gradientFill>
        <stop position="0">
          <color theme="7"/>
        </stop>
        <stop position="1">
          <color rgb="FFCC0099"/>
        </stop>
      </gradientFill>
    </fill>
  </fills>
  <borders count="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center" indent="1"/>
    </xf>
    <xf numFmtId="164" fontId="19" fillId="3" borderId="0" xfId="2" applyNumberFormat="1" applyFont="1" applyFill="1" applyBorder="1" applyProtection="1">
      <protection locked="0"/>
    </xf>
    <xf numFmtId="0" fontId="19" fillId="0" borderId="0" xfId="0" applyFont="1" applyAlignment="1" applyProtection="1">
      <alignment horizontal="right" indent="1" readingOrder="2"/>
      <protection locked="0"/>
    </xf>
    <xf numFmtId="0" fontId="4" fillId="0" borderId="0" xfId="0" applyFont="1" applyAlignment="1">
      <alignment horizontal="right" readingOrder="2"/>
    </xf>
    <xf numFmtId="164" fontId="4" fillId="0" borderId="0" xfId="2" applyNumberFormat="1" applyFont="1" applyProtection="1"/>
    <xf numFmtId="164" fontId="5" fillId="0" borderId="0" xfId="2" applyNumberFormat="1" applyFont="1" applyAlignment="1" applyProtection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readingOrder="2"/>
    </xf>
    <xf numFmtId="0" fontId="21" fillId="0" borderId="0" xfId="0" applyFont="1" applyAlignment="1">
      <alignment horizontal="right" readingOrder="2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readingOrder="2"/>
    </xf>
    <xf numFmtId="17" fontId="15" fillId="0" borderId="0" xfId="2" applyNumberFormat="1" applyFont="1" applyBorder="1" applyAlignment="1" applyProtection="1">
      <alignment horizontal="center"/>
    </xf>
    <xf numFmtId="164" fontId="15" fillId="0" borderId="1" xfId="2" applyNumberFormat="1" applyFont="1" applyBorder="1" applyAlignment="1" applyProtection="1">
      <alignment horizontal="center"/>
    </xf>
    <xf numFmtId="0" fontId="17" fillId="0" borderId="0" xfId="0" applyFont="1"/>
    <xf numFmtId="0" fontId="5" fillId="0" borderId="0" xfId="0" applyFont="1" applyAlignment="1">
      <alignment horizontal="center"/>
    </xf>
    <xf numFmtId="0" fontId="29" fillId="0" borderId="0" xfId="0" applyFont="1" applyAlignment="1">
      <alignment horizontal="center" readingOrder="2"/>
    </xf>
    <xf numFmtId="17" fontId="13" fillId="0" borderId="0" xfId="2" applyNumberFormat="1" applyFont="1" applyBorder="1" applyAlignment="1" applyProtection="1">
      <alignment horizontal="center"/>
    </xf>
    <xf numFmtId="164" fontId="13" fillId="0" borderId="2" xfId="2" applyNumberFormat="1" applyFont="1" applyBorder="1" applyAlignment="1" applyProtection="1">
      <alignment horizontal="center"/>
    </xf>
    <xf numFmtId="0" fontId="14" fillId="0" borderId="0" xfId="0" applyFont="1"/>
    <xf numFmtId="0" fontId="18" fillId="0" borderId="0" xfId="0" applyFont="1" applyAlignment="1">
      <alignment horizontal="right" readingOrder="2"/>
    </xf>
    <xf numFmtId="0" fontId="10" fillId="0" borderId="0" xfId="0" applyFont="1"/>
    <xf numFmtId="0" fontId="19" fillId="0" borderId="0" xfId="0" applyFont="1" applyAlignment="1">
      <alignment horizontal="right" readingOrder="2"/>
    </xf>
    <xf numFmtId="164" fontId="19" fillId="0" borderId="0" xfId="2" applyNumberFormat="1" applyFont="1" applyProtection="1"/>
    <xf numFmtId="164" fontId="18" fillId="0" borderId="2" xfId="2" applyNumberFormat="1" applyFont="1" applyBorder="1" applyAlignment="1" applyProtection="1">
      <alignment horizontal="center"/>
    </xf>
    <xf numFmtId="0" fontId="25" fillId="0" borderId="0" xfId="0" applyFont="1"/>
    <xf numFmtId="164" fontId="18" fillId="0" borderId="0" xfId="2" applyNumberFormat="1" applyFont="1" applyBorder="1" applyAlignment="1" applyProtection="1">
      <alignment horizontal="center"/>
    </xf>
    <xf numFmtId="0" fontId="18" fillId="0" borderId="0" xfId="0" applyFont="1" applyAlignment="1">
      <alignment horizontal="center" readingOrder="2"/>
    </xf>
    <xf numFmtId="17" fontId="18" fillId="0" borderId="0" xfId="2" applyNumberFormat="1" applyFont="1" applyBorder="1" applyAlignment="1" applyProtection="1">
      <alignment horizontal="center"/>
    </xf>
    <xf numFmtId="0" fontId="19" fillId="0" borderId="0" xfId="0" applyFont="1" applyAlignment="1">
      <alignment horizontal="right" indent="1" readingOrder="2"/>
    </xf>
    <xf numFmtId="164" fontId="19" fillId="0" borderId="2" xfId="2" applyNumberFormat="1" applyFont="1" applyBorder="1" applyProtection="1"/>
    <xf numFmtId="164" fontId="19" fillId="0" borderId="0" xfId="2" applyNumberFormat="1" applyFont="1" applyBorder="1" applyProtection="1"/>
    <xf numFmtId="164" fontId="18" fillId="0" borderId="3" xfId="2" applyNumberFormat="1" applyFont="1" applyBorder="1" applyAlignment="1" applyProtection="1">
      <alignment horizontal="center"/>
    </xf>
    <xf numFmtId="0" fontId="18" fillId="5" borderId="0" xfId="0" applyFont="1" applyFill="1" applyAlignment="1">
      <alignment horizontal="right" readingOrder="2"/>
    </xf>
    <xf numFmtId="164" fontId="18" fillId="5" borderId="0" xfId="2" applyNumberFormat="1" applyFont="1" applyFill="1" applyBorder="1" applyAlignment="1" applyProtection="1">
      <alignment horizontal="center"/>
    </xf>
    <xf numFmtId="164" fontId="18" fillId="5" borderId="2" xfId="2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1" xfId="2" applyNumberFormat="1" applyFont="1" applyBorder="1" applyAlignment="1" applyProtection="1">
      <alignment horizontal="center"/>
    </xf>
    <xf numFmtId="164" fontId="22" fillId="0" borderId="0" xfId="2" applyNumberFormat="1" applyFont="1" applyProtection="1"/>
    <xf numFmtId="164" fontId="23" fillId="0" borderId="2" xfId="2" applyNumberFormat="1" applyFont="1" applyBorder="1" applyAlignment="1" applyProtection="1">
      <alignment horizontal="center"/>
    </xf>
    <xf numFmtId="3" fontId="6" fillId="0" borderId="0" xfId="0" applyNumberFormat="1" applyFont="1"/>
    <xf numFmtId="6" fontId="30" fillId="0" borderId="0" xfId="2" applyNumberFormat="1" applyFont="1" applyFill="1" applyProtection="1"/>
    <xf numFmtId="6" fontId="30" fillId="0" borderId="2" xfId="2" applyNumberFormat="1" applyFont="1" applyFill="1" applyBorder="1" applyProtection="1"/>
    <xf numFmtId="3" fontId="27" fillId="0" borderId="0" xfId="0" applyNumberFormat="1" applyFont="1"/>
    <xf numFmtId="164" fontId="33" fillId="0" borderId="0" xfId="2" applyNumberFormat="1" applyFont="1" applyFill="1" applyProtection="1"/>
    <xf numFmtId="6" fontId="33" fillId="0" borderId="2" xfId="2" applyNumberFormat="1" applyFont="1" applyFill="1" applyBorder="1" applyProtection="1"/>
    <xf numFmtId="0" fontId="28" fillId="0" borderId="0" xfId="0" applyFont="1"/>
    <xf numFmtId="6" fontId="34" fillId="0" borderId="0" xfId="2" applyNumberFormat="1" applyFont="1" applyFill="1" applyProtection="1"/>
    <xf numFmtId="6" fontId="34" fillId="0" borderId="2" xfId="2" applyNumberFormat="1" applyFont="1" applyFill="1" applyBorder="1" applyProtection="1"/>
    <xf numFmtId="3" fontId="26" fillId="0" borderId="0" xfId="0" applyNumberFormat="1" applyFont="1"/>
    <xf numFmtId="6" fontId="33" fillId="0" borderId="0" xfId="2" applyNumberFormat="1" applyFont="1" applyFill="1" applyProtection="1"/>
    <xf numFmtId="3" fontId="24" fillId="0" borderId="6" xfId="0" applyNumberFormat="1" applyFont="1" applyBorder="1"/>
    <xf numFmtId="6" fontId="24" fillId="0" borderId="7" xfId="0" applyNumberFormat="1" applyFont="1" applyBorder="1"/>
    <xf numFmtId="6" fontId="24" fillId="0" borderId="4" xfId="0" applyNumberFormat="1" applyFont="1" applyBorder="1"/>
    <xf numFmtId="0" fontId="10" fillId="0" borderId="7" xfId="0" applyFont="1" applyBorder="1"/>
    <xf numFmtId="0" fontId="5" fillId="0" borderId="0" xfId="0" applyFont="1" applyAlignment="1">
      <alignment horizontal="right" readingOrder="2"/>
    </xf>
    <xf numFmtId="3" fontId="29" fillId="0" borderId="0" xfId="0" applyNumberFormat="1" applyFont="1"/>
    <xf numFmtId="44" fontId="0" fillId="0" borderId="0" xfId="0" applyNumberForma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8" fillId="3" borderId="0" xfId="2" applyNumberFormat="1" applyFont="1" applyFill="1" applyBorder="1" applyAlignment="1" applyProtection="1">
      <alignment horizontal="center"/>
      <protection locked="0"/>
    </xf>
    <xf numFmtId="0" fontId="16" fillId="7" borderId="5" xfId="0" applyFont="1" applyFill="1" applyBorder="1" applyAlignment="1" applyProtection="1">
      <alignment horizontal="center" vertical="center" readingOrder="2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9" fontId="16" fillId="7" borderId="5" xfId="1" applyFont="1" applyFill="1" applyBorder="1" applyAlignment="1" applyProtection="1">
      <alignment horizontal="center" vertical="center" readingOrder="2"/>
      <protection locked="0"/>
    </xf>
    <xf numFmtId="6" fontId="34" fillId="3" borderId="0" xfId="2" applyNumberFormat="1" applyFont="1" applyFill="1" applyProtection="1">
      <protection locked="0"/>
    </xf>
    <xf numFmtId="0" fontId="31" fillId="0" borderId="0" xfId="0" applyFont="1" applyAlignment="1">
      <alignment horizontal="right" readingOrder="2"/>
    </xf>
    <xf numFmtId="0" fontId="31" fillId="0" borderId="0" xfId="0" applyFont="1" applyAlignment="1">
      <alignment horizontal="center" readingOrder="2"/>
    </xf>
    <xf numFmtId="0" fontId="36" fillId="0" borderId="0" xfId="0" applyFont="1" applyAlignment="1">
      <alignment horizontal="right" readingOrder="2"/>
    </xf>
    <xf numFmtId="0" fontId="35" fillId="0" borderId="0" xfId="0" applyFont="1" applyAlignment="1">
      <alignment horizontal="right" readingOrder="2"/>
    </xf>
    <xf numFmtId="9" fontId="19" fillId="0" borderId="0" xfId="2" applyNumberFormat="1" applyFont="1" applyBorder="1" applyAlignment="1" applyProtection="1">
      <alignment horizontal="center"/>
    </xf>
    <xf numFmtId="0" fontId="36" fillId="8" borderId="0" xfId="0" applyFont="1" applyFill="1" applyAlignment="1">
      <alignment horizontal="right" readingOrder="2"/>
    </xf>
    <xf numFmtId="9" fontId="18" fillId="8" borderId="0" xfId="2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right" indent="1" readingOrder="2"/>
    </xf>
    <xf numFmtId="3" fontId="37" fillId="0" borderId="0" xfId="0" applyNumberFormat="1" applyFont="1"/>
    <xf numFmtId="3" fontId="29" fillId="0" borderId="0" xfId="0" applyNumberFormat="1" applyFont="1" applyAlignment="1">
      <alignment vertical="center"/>
    </xf>
    <xf numFmtId="3" fontId="38" fillId="0" borderId="0" xfId="0" applyNumberFormat="1" applyFont="1" applyAlignment="1">
      <alignment horizontal="right" vertical="top" indent="1" readingOrder="2"/>
    </xf>
    <xf numFmtId="0" fontId="16" fillId="7" borderId="5" xfId="1" applyNumberFormat="1" applyFont="1" applyFill="1" applyBorder="1" applyAlignment="1" applyProtection="1">
      <alignment horizontal="center" vertical="center" readingOrder="2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18" fillId="8" borderId="0" xfId="2" applyNumberFormat="1" applyFont="1" applyFill="1" applyBorder="1" applyAlignment="1" applyProtection="1">
      <alignment horizontal="center"/>
    </xf>
    <xf numFmtId="164" fontId="4" fillId="2" borderId="0" xfId="0" applyNumberFormat="1" applyFont="1" applyFill="1"/>
    <xf numFmtId="0" fontId="40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0" fontId="45" fillId="0" borderId="0" xfId="0" applyFont="1" applyAlignment="1">
      <alignment horizontal="right"/>
    </xf>
    <xf numFmtId="0" fontId="14" fillId="0" borderId="0" xfId="0" applyFont="1" applyAlignment="1">
      <alignment horizontal="right" indent="2"/>
    </xf>
    <xf numFmtId="0" fontId="47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4" fontId="18" fillId="0" borderId="0" xfId="2" applyNumberFormat="1" applyFont="1" applyBorder="1" applyAlignment="1" applyProtection="1">
      <alignment horizontal="center"/>
      <protection locked="0"/>
    </xf>
    <xf numFmtId="164" fontId="20" fillId="6" borderId="0" xfId="2" applyNumberFormat="1" applyFont="1" applyFill="1" applyBorder="1" applyAlignment="1" applyProtection="1">
      <alignment horizontal="center" vertical="center"/>
    </xf>
    <xf numFmtId="0" fontId="39" fillId="9" borderId="0" xfId="0" applyFont="1" applyFill="1" applyAlignment="1">
      <alignment horizontal="center" vertical="center"/>
    </xf>
    <xf numFmtId="0" fontId="46" fillId="9" borderId="0" xfId="4" applyFont="1" applyFill="1" applyAlignment="1">
      <alignment horizontal="center" vertical="center"/>
    </xf>
    <xf numFmtId="0" fontId="48" fillId="0" borderId="0" xfId="0" applyFont="1"/>
    <xf numFmtId="0" fontId="49" fillId="0" borderId="0" xfId="0" applyFont="1" applyAlignment="1">
      <alignment horizontal="right" vertical="center"/>
    </xf>
  </cellXfs>
  <cellStyles count="5">
    <cellStyle name="Currency" xfId="2" builtinId="4"/>
    <cellStyle name="Currency 2" xfId="3" xr:uid="{9A32715A-7A4F-4D8B-B1EE-635E485D9B81}"/>
    <cellStyle name="Normal" xfId="0" builtinId="0"/>
    <cellStyle name="Percent" xfId="1" builtinId="5"/>
    <cellStyle name="היפר-קישור" xfId="4" builtinId="8"/>
  </cellStyles>
  <dxfs count="1">
    <dxf>
      <fill>
        <patternFill>
          <fgColor rgb="FFFFDDFF"/>
        </patternFill>
      </fill>
    </dxf>
  </dxfs>
  <tableStyles count="2" defaultTableStyle="TableStyleMedium2" defaultPivotStyle="PivotStyleLight16">
    <tableStyle name="Table Style 1" pivot="0" count="0" xr9:uid="{814BD115-AEFB-4DC8-8382-A5077173D871}"/>
    <tableStyle name="סגנון טבלה 1" pivot="0" count="1" xr9:uid="{DCA7C5B0-ED12-42BC-BF75-40756C6CBE7A}">
      <tableStyleElement type="secondRowStripe" dxfId="0"/>
    </tableStyle>
  </tableStyles>
  <colors>
    <mruColors>
      <color rgb="FFEF0B62"/>
      <color rgb="FFE00A5C"/>
      <color rgb="FFCC0099"/>
      <color rgb="FF00CC00"/>
      <color rgb="FFFFDDFF"/>
      <color rgb="FFFFE5FF"/>
      <color rgb="FFFFCCFF"/>
      <color rgb="FFFFE7FF"/>
      <color rgb="FF156082"/>
      <color rgb="FFFCC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488;&#1493;&#1491;&#1493;&#1514;!A1"/><Relationship Id="rId2" Type="http://schemas.openxmlformats.org/officeDocument/2006/relationships/hyperlink" Target="#'&#1512;&#1493;&#1493;&#1495; &#1493;&#1492;&#1508;&#1505;&#1491;'!A1"/><Relationship Id="rId1" Type="http://schemas.openxmlformats.org/officeDocument/2006/relationships/hyperlink" Target="#'&#1514;&#1494;&#1512;&#1497;&#1501; &#1502;&#1494;&#1493;&#1502;&#1504;&#1497;&#1501;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1488;&#1493;&#1491;&#1493;&#1514;!A1"/><Relationship Id="rId2" Type="http://schemas.openxmlformats.org/officeDocument/2006/relationships/hyperlink" Target="#'&#1512;&#1493;&#1493;&#1495; &#1493;&#1492;&#1508;&#1505;&#1491;'!A1"/><Relationship Id="rId1" Type="http://schemas.openxmlformats.org/officeDocument/2006/relationships/hyperlink" Target="#'&#1514;&#1494;&#1512;&#1497;&#1501; &#1502;&#1494;&#1493;&#1502;&#1504;&#1497;&#1501;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&#1488;&#1493;&#1491;&#1493;&#1514;!A1"/><Relationship Id="rId7" Type="http://schemas.openxmlformats.org/officeDocument/2006/relationships/image" Target="../media/image4.svg"/><Relationship Id="rId2" Type="http://schemas.openxmlformats.org/officeDocument/2006/relationships/hyperlink" Target="#'&#1512;&#1493;&#1493;&#1495; &#1493;&#1492;&#1508;&#1505;&#1491;'!A1"/><Relationship Id="rId1" Type="http://schemas.openxmlformats.org/officeDocument/2006/relationships/hyperlink" Target="#'&#1514;&#1494;&#1512;&#1497;&#1501; &#1502;&#1494;&#1493;&#1502;&#1504;&#1497;&#1501;'!A1"/><Relationship Id="rId6" Type="http://schemas.openxmlformats.org/officeDocument/2006/relationships/image" Target="../media/image3.png"/><Relationship Id="rId11" Type="http://schemas.openxmlformats.org/officeDocument/2006/relationships/hyperlink" Target="https://www.excelwiz.co.il/?utm_source=excel&amp;utm_medium=cashflow&amp;utm_campaign=template#contactme" TargetMode="External"/><Relationship Id="rId5" Type="http://schemas.openxmlformats.org/officeDocument/2006/relationships/image" Target="../media/image2.svg"/><Relationship Id="rId10" Type="http://schemas.openxmlformats.org/officeDocument/2006/relationships/image" Target="../media/image6.png"/><Relationship Id="rId4" Type="http://schemas.openxmlformats.org/officeDocument/2006/relationships/image" Target="../media/image1.png"/><Relationship Id="rId9" Type="http://schemas.openxmlformats.org/officeDocument/2006/relationships/hyperlink" Target="https://wa.me/97254699670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124</xdr:row>
      <xdr:rowOff>151279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58B9DE-511E-410F-A86C-E50B4A02CD89}"/>
            </a:ext>
          </a:extLst>
        </xdr:cNvPr>
        <xdr:cNvSpPr/>
      </xdr:nvSpPr>
      <xdr:spPr>
        <a:xfrm flipH="1">
          <a:off x="9835457847" y="0"/>
          <a:ext cx="1552578" cy="237828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9</xdr:row>
      <xdr:rowOff>152399</xdr:rowOff>
    </xdr:from>
    <xdr:to>
      <xdr:col>0</xdr:col>
      <xdr:colOff>1590674</xdr:colOff>
      <xdr:row>11</xdr:row>
      <xdr:rowOff>142874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33B5B00C-2BE3-43D6-B6DD-3D898F3FACF7}"/>
            </a:ext>
          </a:extLst>
        </xdr:cNvPr>
        <xdr:cNvSpPr/>
      </xdr:nvSpPr>
      <xdr:spPr>
        <a:xfrm flipH="1">
          <a:off x="9798738976" y="1866899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342793</xdr:colOff>
      <xdr:row>9</xdr:row>
      <xdr:rowOff>66675</xdr:rowOff>
    </xdr:from>
    <xdr:to>
      <xdr:col>0</xdr:col>
      <xdr:colOff>1514476</xdr:colOff>
      <xdr:row>11</xdr:row>
      <xdr:rowOff>171450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FF7BC-541D-40EB-9EE2-36F14CD60E9C}"/>
            </a:ext>
          </a:extLst>
        </xdr:cNvPr>
        <xdr:cNvSpPr txBox="1"/>
      </xdr:nvSpPr>
      <xdr:spPr>
        <a:xfrm>
          <a:off x="9798815174" y="1781175"/>
          <a:ext cx="1171683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תזרים מזומנים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542926</xdr:colOff>
      <xdr:row>5</xdr:row>
      <xdr:rowOff>123825</xdr:rowOff>
    </xdr:from>
    <xdr:to>
      <xdr:col>0</xdr:col>
      <xdr:colOff>937801</xdr:colOff>
      <xdr:row>7</xdr:row>
      <xdr:rowOff>114300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120E6E21-D14E-4EDC-B5D7-9A87D064A38B}"/>
            </a:ext>
          </a:extLst>
        </xdr:cNvPr>
        <xdr:cNvSpPr/>
      </xdr:nvSpPr>
      <xdr:spPr>
        <a:xfrm>
          <a:off x="9836072624" y="1076325"/>
          <a:ext cx="394875" cy="3714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352318</xdr:colOff>
      <xdr:row>12</xdr:row>
      <xdr:rowOff>1</xdr:rowOff>
    </xdr:from>
    <xdr:to>
      <xdr:col>0</xdr:col>
      <xdr:colOff>1524001</xdr:colOff>
      <xdr:row>14</xdr:row>
      <xdr:rowOff>47625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5CA6B5-2AA5-4455-83C1-5E8C523440C5}"/>
            </a:ext>
          </a:extLst>
        </xdr:cNvPr>
        <xdr:cNvSpPr txBox="1"/>
      </xdr:nvSpPr>
      <xdr:spPr>
        <a:xfrm>
          <a:off x="9835486424" y="2286001"/>
          <a:ext cx="1171683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רווח והפסד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362599</xdr:colOff>
      <xdr:row>14</xdr:row>
      <xdr:rowOff>66675</xdr:rowOff>
    </xdr:from>
    <xdr:to>
      <xdr:col>0</xdr:col>
      <xdr:colOff>1505815</xdr:colOff>
      <xdr:row>16</xdr:row>
      <xdr:rowOff>165734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9790AB-1F2C-4EC4-AC12-A144505286C9}"/>
            </a:ext>
          </a:extLst>
        </xdr:cNvPr>
        <xdr:cNvSpPr txBox="1"/>
      </xdr:nvSpPr>
      <xdr:spPr>
        <a:xfrm>
          <a:off x="9835504610" y="273367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128175</xdr:colOff>
      <xdr:row>9</xdr:row>
      <xdr:rowOff>180975</xdr:rowOff>
    </xdr:from>
    <xdr:to>
      <xdr:col>0</xdr:col>
      <xdr:colOff>344175</xdr:colOff>
      <xdr:row>11</xdr:row>
      <xdr:rowOff>78645</xdr:rowOff>
    </xdr:to>
    <xdr:sp macro="" textlink="">
      <xdr:nvSpPr>
        <xdr:cNvPr id="15" name="Freeform: Shape 14">
          <a:extLst>
            <a:ext uri="{FF2B5EF4-FFF2-40B4-BE49-F238E27FC236}">
              <a16:creationId xmlns:a16="http://schemas.microsoft.com/office/drawing/2014/main" id="{1981AB9B-8BBA-41A5-97EC-2268E363ED07}"/>
            </a:ext>
          </a:extLst>
        </xdr:cNvPr>
        <xdr:cNvSpPr/>
      </xdr:nvSpPr>
      <xdr:spPr>
        <a:xfrm>
          <a:off x="9799985475" y="1895475"/>
          <a:ext cx="216000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85726</xdr:colOff>
      <xdr:row>12</xdr:row>
      <xdr:rowOff>76200</xdr:rowOff>
    </xdr:from>
    <xdr:to>
      <xdr:col>0</xdr:col>
      <xdr:colOff>337726</xdr:colOff>
      <xdr:row>13</xdr:row>
      <xdr:rowOff>161925</xdr:rowOff>
    </xdr:to>
    <xdr:sp macro="" textlink="">
      <xdr:nvSpPr>
        <xdr:cNvPr id="16" name="Freeform: Shape 15">
          <a:extLst>
            <a:ext uri="{FF2B5EF4-FFF2-40B4-BE49-F238E27FC236}">
              <a16:creationId xmlns:a16="http://schemas.microsoft.com/office/drawing/2014/main" id="{21D8F450-D990-4C79-8ADD-5A1B9ADA257A}"/>
            </a:ext>
          </a:extLst>
        </xdr:cNvPr>
        <xdr:cNvSpPr/>
      </xdr:nvSpPr>
      <xdr:spPr>
        <a:xfrm>
          <a:off x="9836672699" y="2362200"/>
          <a:ext cx="252000" cy="276225"/>
        </a:xfrm>
        <a:custGeom>
          <a:avLst/>
          <a:gdLst>
            <a:gd name="connsiteX0" fmla="*/ 639778 w 4884414"/>
            <a:gd name="connsiteY0" fmla="*/ 2912647 h 4858772"/>
            <a:gd name="connsiteX1" fmla="*/ 1031685 w 4884414"/>
            <a:gd name="connsiteY1" fmla="*/ 4714736 h 4858772"/>
            <a:gd name="connsiteX2" fmla="*/ 385208 w 4884414"/>
            <a:gd name="connsiteY2" fmla="*/ 4858772 h 4858772"/>
            <a:gd name="connsiteX3" fmla="*/ 0 w 4884414"/>
            <a:gd name="connsiteY3" fmla="*/ 3053299 h 4858772"/>
            <a:gd name="connsiteX4" fmla="*/ 4607863 w 4884414"/>
            <a:gd name="connsiteY4" fmla="*/ 2902441 h 4858772"/>
            <a:gd name="connsiteX5" fmla="*/ 4789111 w 4884414"/>
            <a:gd name="connsiteY5" fmla="*/ 2958353 h 4858772"/>
            <a:gd name="connsiteX6" fmla="*/ 4811396 w 4884414"/>
            <a:gd name="connsiteY6" fmla="*/ 3250422 h 4858772"/>
            <a:gd name="connsiteX7" fmla="*/ 2814330 w 4884414"/>
            <a:gd name="connsiteY7" fmla="*/ 4524139 h 4858772"/>
            <a:gd name="connsiteX8" fmla="*/ 1445303 w 4884414"/>
            <a:gd name="connsiteY8" fmla="*/ 4391479 h 4858772"/>
            <a:gd name="connsiteX9" fmla="*/ 1161080 w 4884414"/>
            <a:gd name="connsiteY9" fmla="*/ 4453075 h 4858772"/>
            <a:gd name="connsiteX10" fmla="*/ 895802 w 4884414"/>
            <a:gd name="connsiteY10" fmla="*/ 3202470 h 4858772"/>
            <a:gd name="connsiteX11" fmla="*/ 1492676 w 4884414"/>
            <a:gd name="connsiteY11" fmla="*/ 3046158 h 4858772"/>
            <a:gd name="connsiteX12" fmla="*/ 2495226 w 4884414"/>
            <a:gd name="connsiteY12" fmla="*/ 3450762 h 4858772"/>
            <a:gd name="connsiteX13" fmla="*/ 3321174 w 4884414"/>
            <a:gd name="connsiteY13" fmla="*/ 3055626 h 4858772"/>
            <a:gd name="connsiteX14" fmla="*/ 3742807 w 4884414"/>
            <a:gd name="connsiteY14" fmla="*/ 3103002 h 4858772"/>
            <a:gd name="connsiteX15" fmla="*/ 3723259 w 4884414"/>
            <a:gd name="connsiteY15" fmla="*/ 3443274 h 4858772"/>
            <a:gd name="connsiteX16" fmla="*/ 2513442 w 4884414"/>
            <a:gd name="connsiteY16" fmla="*/ 4087494 h 4858772"/>
            <a:gd name="connsiteX17" fmla="*/ 1386497 w 4884414"/>
            <a:gd name="connsiteY17" fmla="*/ 3877686 h 4858772"/>
            <a:gd name="connsiteX18" fmla="*/ 1345824 w 4884414"/>
            <a:gd name="connsiteY18" fmla="*/ 4040946 h 4858772"/>
            <a:gd name="connsiteX19" fmla="*/ 2583822 w 4884414"/>
            <a:gd name="connsiteY19" fmla="*/ 4264146 h 4858772"/>
            <a:gd name="connsiteX20" fmla="*/ 3918055 w 4884414"/>
            <a:gd name="connsiteY20" fmla="*/ 3524598 h 4858772"/>
            <a:gd name="connsiteX21" fmla="*/ 4020079 w 4884414"/>
            <a:gd name="connsiteY21" fmla="*/ 3359394 h 4858772"/>
            <a:gd name="connsiteX22" fmla="*/ 3984367 w 4884414"/>
            <a:gd name="connsiteY22" fmla="*/ 3155094 h 4858772"/>
            <a:gd name="connsiteX23" fmla="*/ 4420327 w 4884414"/>
            <a:gd name="connsiteY23" fmla="*/ 2932794 h 4858772"/>
            <a:gd name="connsiteX24" fmla="*/ 4607863 w 4884414"/>
            <a:gd name="connsiteY24" fmla="*/ 2902441 h 4858772"/>
            <a:gd name="connsiteX25" fmla="*/ 1433727 w 4884414"/>
            <a:gd name="connsiteY25" fmla="*/ 2168924 h 4858772"/>
            <a:gd name="connsiteX26" fmla="*/ 1849081 w 4884414"/>
            <a:gd name="connsiteY26" fmla="*/ 2168924 h 4858772"/>
            <a:gd name="connsiteX27" fmla="*/ 1849081 w 4884414"/>
            <a:gd name="connsiteY27" fmla="*/ 2845548 h 4858772"/>
            <a:gd name="connsiteX28" fmla="*/ 1433727 w 4884414"/>
            <a:gd name="connsiteY28" fmla="*/ 2845548 h 4858772"/>
            <a:gd name="connsiteX29" fmla="*/ 2941179 w 4884414"/>
            <a:gd name="connsiteY29" fmla="*/ 2004757 h 4858772"/>
            <a:gd name="connsiteX30" fmla="*/ 3359881 w 4884414"/>
            <a:gd name="connsiteY30" fmla="*/ 2004757 h 4858772"/>
            <a:gd name="connsiteX31" fmla="*/ 3359881 w 4884414"/>
            <a:gd name="connsiteY31" fmla="*/ 2842165 h 4858772"/>
            <a:gd name="connsiteX32" fmla="*/ 2941179 w 4884414"/>
            <a:gd name="connsiteY32" fmla="*/ 2842165 h 4858772"/>
            <a:gd name="connsiteX33" fmla="*/ 2187461 w 4884414"/>
            <a:gd name="connsiteY33" fmla="*/ 1666453 h 4858772"/>
            <a:gd name="connsiteX34" fmla="*/ 2609514 w 4884414"/>
            <a:gd name="connsiteY34" fmla="*/ 1666453 h 4858772"/>
            <a:gd name="connsiteX35" fmla="*/ 2609514 w 4884414"/>
            <a:gd name="connsiteY35" fmla="*/ 2858921 h 4858772"/>
            <a:gd name="connsiteX36" fmla="*/ 2187461 w 4884414"/>
            <a:gd name="connsiteY36" fmla="*/ 2858921 h 4858772"/>
            <a:gd name="connsiteX37" fmla="*/ 3691550 w 4884414"/>
            <a:gd name="connsiteY37" fmla="*/ 1488894 h 4858772"/>
            <a:gd name="connsiteX38" fmla="*/ 4110252 w 4884414"/>
            <a:gd name="connsiteY38" fmla="*/ 1488894 h 4858772"/>
            <a:gd name="connsiteX39" fmla="*/ 4110252 w 4884414"/>
            <a:gd name="connsiteY39" fmla="*/ 2852193 h 4858772"/>
            <a:gd name="connsiteX40" fmla="*/ 3691550 w 4884414"/>
            <a:gd name="connsiteY40" fmla="*/ 2852193 h 4858772"/>
            <a:gd name="connsiteX41" fmla="*/ 4884414 w 4884414"/>
            <a:gd name="connsiteY41" fmla="*/ 0 h 4858772"/>
            <a:gd name="connsiteX42" fmla="*/ 4879661 w 4884414"/>
            <a:gd name="connsiteY42" fmla="*/ 497394 h 4858772"/>
            <a:gd name="connsiteX43" fmla="*/ 4718597 w 4884414"/>
            <a:gd name="connsiteY43" fmla="*/ 497394 h 4858772"/>
            <a:gd name="connsiteX44" fmla="*/ 4713882 w 4884414"/>
            <a:gd name="connsiteY44" fmla="*/ 274752 h 4858772"/>
            <a:gd name="connsiteX45" fmla="*/ 3775937 w 4884414"/>
            <a:gd name="connsiteY45" fmla="*/ 1198498 h 4858772"/>
            <a:gd name="connsiteX46" fmla="*/ 3041680 w 4884414"/>
            <a:gd name="connsiteY46" fmla="*/ 454759 h 4858772"/>
            <a:gd name="connsiteX47" fmla="*/ 2027937 w 4884414"/>
            <a:gd name="connsiteY47" fmla="*/ 1430590 h 4858772"/>
            <a:gd name="connsiteX48" fmla="*/ 1426330 w 4884414"/>
            <a:gd name="connsiteY48" fmla="*/ 876370 h 4858772"/>
            <a:gd name="connsiteX49" fmla="*/ 327325 w 4884414"/>
            <a:gd name="connsiteY49" fmla="*/ 1984846 h 4858772"/>
            <a:gd name="connsiteX50" fmla="*/ 194686 w 4884414"/>
            <a:gd name="connsiteY50" fmla="*/ 1871158 h 4858772"/>
            <a:gd name="connsiteX51" fmla="*/ 1416855 w 4884414"/>
            <a:gd name="connsiteY51" fmla="*/ 644242 h 4858772"/>
            <a:gd name="connsiteX52" fmla="*/ 2027937 w 4884414"/>
            <a:gd name="connsiteY52" fmla="*/ 1203214 h 4858772"/>
            <a:gd name="connsiteX53" fmla="*/ 3022744 w 4884414"/>
            <a:gd name="connsiteY53" fmla="*/ 222642 h 4858772"/>
            <a:gd name="connsiteX54" fmla="*/ 3799624 w 4884414"/>
            <a:gd name="connsiteY54" fmla="*/ 961618 h 4858772"/>
            <a:gd name="connsiteX55" fmla="*/ 4604909 w 4884414"/>
            <a:gd name="connsiteY55" fmla="*/ 161060 h 4858772"/>
            <a:gd name="connsiteX56" fmla="*/ 4377533 w 4884414"/>
            <a:gd name="connsiteY56" fmla="*/ 151585 h 4858772"/>
            <a:gd name="connsiteX57" fmla="*/ 4372781 w 4884414"/>
            <a:gd name="connsiteY57" fmla="*/ 4737 h 48587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</a:cxnLst>
          <a:rect l="l" t="t" r="r" b="b"/>
          <a:pathLst>
            <a:path w="4884414" h="4858772">
              <a:moveTo>
                <a:pt x="639778" y="2912647"/>
              </a:moveTo>
              <a:lnTo>
                <a:pt x="1031685" y="4714736"/>
              </a:lnTo>
              <a:lnTo>
                <a:pt x="385208" y="4858772"/>
              </a:lnTo>
              <a:lnTo>
                <a:pt x="0" y="3053299"/>
              </a:lnTo>
              <a:close/>
              <a:moveTo>
                <a:pt x="4607863" y="2902441"/>
              </a:moveTo>
              <a:cubicBezTo>
                <a:pt x="4668385" y="2903746"/>
                <a:pt x="4734018" y="2917543"/>
                <a:pt x="4789111" y="2958353"/>
              </a:cubicBezTo>
              <a:cubicBezTo>
                <a:pt x="4984268" y="3102893"/>
                <a:pt x="4811396" y="3250422"/>
                <a:pt x="4811396" y="3250422"/>
              </a:cubicBezTo>
              <a:cubicBezTo>
                <a:pt x="4811396" y="3250422"/>
                <a:pt x="3126199" y="4484683"/>
                <a:pt x="2814330" y="4524139"/>
              </a:cubicBezTo>
              <a:cubicBezTo>
                <a:pt x="2436006" y="4571983"/>
                <a:pt x="1681870" y="4399758"/>
                <a:pt x="1445303" y="4391479"/>
              </a:cubicBezTo>
              <a:cubicBezTo>
                <a:pt x="1331655" y="4387519"/>
                <a:pt x="1161080" y="4453075"/>
                <a:pt x="1161080" y="4453075"/>
              </a:cubicBezTo>
              <a:lnTo>
                <a:pt x="895802" y="3202470"/>
              </a:lnTo>
              <a:cubicBezTo>
                <a:pt x="895802" y="3202470"/>
                <a:pt x="1206936" y="3031326"/>
                <a:pt x="1492676" y="3046158"/>
              </a:cubicBezTo>
              <a:cubicBezTo>
                <a:pt x="1861078" y="3065273"/>
                <a:pt x="2261046" y="3451698"/>
                <a:pt x="2495226" y="3450762"/>
              </a:cubicBezTo>
              <a:cubicBezTo>
                <a:pt x="2653086" y="3450150"/>
                <a:pt x="3321174" y="3055626"/>
                <a:pt x="3321174" y="3055626"/>
              </a:cubicBezTo>
              <a:cubicBezTo>
                <a:pt x="3321174" y="3055626"/>
                <a:pt x="3595819" y="2954430"/>
                <a:pt x="3742807" y="3103002"/>
              </a:cubicBezTo>
              <a:cubicBezTo>
                <a:pt x="3947863" y="3310290"/>
                <a:pt x="3723259" y="3443274"/>
                <a:pt x="3723259" y="3443274"/>
              </a:cubicBezTo>
              <a:cubicBezTo>
                <a:pt x="3723259" y="3443274"/>
                <a:pt x="2958654" y="3989718"/>
                <a:pt x="2513442" y="4087494"/>
              </a:cubicBezTo>
              <a:cubicBezTo>
                <a:pt x="2233902" y="4148910"/>
                <a:pt x="1386497" y="3877686"/>
                <a:pt x="1386497" y="3877686"/>
              </a:cubicBezTo>
              <a:lnTo>
                <a:pt x="1345824" y="4040946"/>
              </a:lnTo>
              <a:cubicBezTo>
                <a:pt x="1345824" y="4040946"/>
                <a:pt x="2201574" y="4299750"/>
                <a:pt x="2583822" y="4264146"/>
              </a:cubicBezTo>
              <a:cubicBezTo>
                <a:pt x="2873478" y="4237218"/>
                <a:pt x="3918055" y="3524598"/>
                <a:pt x="3918055" y="3524598"/>
              </a:cubicBezTo>
              <a:cubicBezTo>
                <a:pt x="3918055" y="3524598"/>
                <a:pt x="3992143" y="3470274"/>
                <a:pt x="4020079" y="3359394"/>
              </a:cubicBezTo>
              <a:cubicBezTo>
                <a:pt x="4045927" y="3256794"/>
                <a:pt x="3984367" y="3155094"/>
                <a:pt x="3984367" y="3155094"/>
              </a:cubicBezTo>
              <a:lnTo>
                <a:pt x="4420327" y="2932794"/>
              </a:lnTo>
              <a:cubicBezTo>
                <a:pt x="4420327" y="2932794"/>
                <a:pt x="4506995" y="2900267"/>
                <a:pt x="4607863" y="2902441"/>
              </a:cubicBezTo>
              <a:close/>
              <a:moveTo>
                <a:pt x="1433727" y="2168924"/>
              </a:moveTo>
              <a:lnTo>
                <a:pt x="1849081" y="2168924"/>
              </a:lnTo>
              <a:lnTo>
                <a:pt x="1849081" y="2845548"/>
              </a:lnTo>
              <a:lnTo>
                <a:pt x="1433727" y="2845548"/>
              </a:lnTo>
              <a:close/>
              <a:moveTo>
                <a:pt x="2941179" y="2004757"/>
              </a:moveTo>
              <a:lnTo>
                <a:pt x="3359881" y="2004757"/>
              </a:lnTo>
              <a:lnTo>
                <a:pt x="3359881" y="2842165"/>
              </a:lnTo>
              <a:lnTo>
                <a:pt x="2941179" y="2842165"/>
              </a:lnTo>
              <a:close/>
              <a:moveTo>
                <a:pt x="2187461" y="1666453"/>
              </a:moveTo>
              <a:lnTo>
                <a:pt x="2609514" y="1666453"/>
              </a:lnTo>
              <a:lnTo>
                <a:pt x="2609514" y="2858921"/>
              </a:lnTo>
              <a:lnTo>
                <a:pt x="2187461" y="2858921"/>
              </a:lnTo>
              <a:close/>
              <a:moveTo>
                <a:pt x="3691550" y="1488894"/>
              </a:moveTo>
              <a:lnTo>
                <a:pt x="4110252" y="1488894"/>
              </a:lnTo>
              <a:lnTo>
                <a:pt x="4110252" y="2852193"/>
              </a:lnTo>
              <a:lnTo>
                <a:pt x="3691550" y="2852193"/>
              </a:lnTo>
              <a:close/>
              <a:moveTo>
                <a:pt x="4884414" y="0"/>
              </a:moveTo>
              <a:lnTo>
                <a:pt x="4879661" y="497394"/>
              </a:lnTo>
              <a:lnTo>
                <a:pt x="4718597" y="497394"/>
              </a:lnTo>
              <a:lnTo>
                <a:pt x="4713882" y="274752"/>
              </a:lnTo>
              <a:lnTo>
                <a:pt x="3775937" y="1198498"/>
              </a:lnTo>
              <a:lnTo>
                <a:pt x="3041680" y="454759"/>
              </a:lnTo>
              <a:lnTo>
                <a:pt x="2027937" y="1430590"/>
              </a:lnTo>
              <a:lnTo>
                <a:pt x="1426330" y="876370"/>
              </a:lnTo>
              <a:lnTo>
                <a:pt x="327325" y="1984846"/>
              </a:lnTo>
              <a:lnTo>
                <a:pt x="194686" y="1871158"/>
              </a:lnTo>
              <a:lnTo>
                <a:pt x="1416855" y="644242"/>
              </a:lnTo>
              <a:lnTo>
                <a:pt x="2027937" y="1203214"/>
              </a:lnTo>
              <a:lnTo>
                <a:pt x="3022744" y="222642"/>
              </a:lnTo>
              <a:lnTo>
                <a:pt x="3799624" y="961618"/>
              </a:lnTo>
              <a:lnTo>
                <a:pt x="4604909" y="161060"/>
              </a:lnTo>
              <a:lnTo>
                <a:pt x="4377533" y="151585"/>
              </a:lnTo>
              <a:lnTo>
                <a:pt x="4372781" y="4737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0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0</xdr:colOff>
      <xdr:row>1</xdr:row>
      <xdr:rowOff>123825</xdr:rowOff>
    </xdr:from>
    <xdr:to>
      <xdr:col>0</xdr:col>
      <xdr:colOff>1571625</xdr:colOff>
      <xdr:row>3</xdr:row>
      <xdr:rowOff>57150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12F71BE-57C0-4542-B19B-DE9C5650854B}"/>
            </a:ext>
          </a:extLst>
        </xdr:cNvPr>
        <xdr:cNvSpPr txBox="1"/>
      </xdr:nvSpPr>
      <xdr:spPr>
        <a:xfrm>
          <a:off x="9835438800" y="314325"/>
          <a:ext cx="1571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ניהול פיננסי</a:t>
          </a:r>
          <a:r>
            <a:rPr lang="he-IL" sz="1000" b="0" i="0" u="none" strike="noStrike" baseline="0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לעסק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190499</xdr:rowOff>
    </xdr:from>
    <xdr:to>
      <xdr:col>0</xdr:col>
      <xdr:colOff>1447801</xdr:colOff>
      <xdr:row>5</xdr:row>
      <xdr:rowOff>66674</xdr:rowOff>
    </xdr:to>
    <xdr:sp macro="" textlink="'תזרים מזומנים'!C73">
      <xdr:nvSpPr>
        <xdr:cNvPr id="23" name="TextBox 22">
          <a:extLst>
            <a:ext uri="{FF2B5EF4-FFF2-40B4-BE49-F238E27FC236}">
              <a16:creationId xmlns:a16="http://schemas.microsoft.com/office/drawing/2014/main" id="{5C257E5A-DAB0-47D7-8E5A-FB0F739862F2}"/>
            </a:ext>
          </a:extLst>
        </xdr:cNvPr>
        <xdr:cNvSpPr txBox="1"/>
      </xdr:nvSpPr>
      <xdr:spPr>
        <a:xfrm>
          <a:off x="9835562624" y="571499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6ECD0F87-1E31-4788-8739-3386B0FFBF27}" type="TxLink">
            <a:rPr lang="he-IL" sz="11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ctr"/>
            <a:t>ExcelWiz</a:t>
          </a:fld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3</xdr:col>
      <xdr:colOff>57150</xdr:colOff>
      <xdr:row>72</xdr:row>
      <xdr:rowOff>180975</xdr:rowOff>
    </xdr:from>
    <xdr:to>
      <xdr:col>3</xdr:col>
      <xdr:colOff>390525</xdr:colOff>
      <xdr:row>74</xdr:row>
      <xdr:rowOff>38099</xdr:rowOff>
    </xdr:to>
    <xdr:sp macro="" textlink="">
      <xdr:nvSpPr>
        <xdr:cNvPr id="25" name="Arrow: Striped Right 2">
          <a:extLst>
            <a:ext uri="{FF2B5EF4-FFF2-40B4-BE49-F238E27FC236}">
              <a16:creationId xmlns:a16="http://schemas.microsoft.com/office/drawing/2014/main" id="{EB1F9E4F-8BA3-4886-B0EA-148077FDBCFD}"/>
            </a:ext>
          </a:extLst>
        </xdr:cNvPr>
        <xdr:cNvSpPr/>
      </xdr:nvSpPr>
      <xdr:spPr>
        <a:xfrm>
          <a:off x="9831400200" y="15039975"/>
          <a:ext cx="333375" cy="238124"/>
        </a:xfrm>
        <a:prstGeom prst="stripedRightArrow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IL" sz="1100"/>
        </a:p>
      </xdr:txBody>
    </xdr:sp>
    <xdr:clientData/>
  </xdr:twoCellAnchor>
  <xdr:twoCellAnchor editAs="absolute">
    <xdr:from>
      <xdr:col>0</xdr:col>
      <xdr:colOff>28576</xdr:colOff>
      <xdr:row>14</xdr:row>
      <xdr:rowOff>142874</xdr:rowOff>
    </xdr:from>
    <xdr:to>
      <xdr:col>0</xdr:col>
      <xdr:colOff>371475</xdr:colOff>
      <xdr:row>16</xdr:row>
      <xdr:rowOff>104773</xdr:rowOff>
    </xdr:to>
    <xdr:pic>
      <xdr:nvPicPr>
        <xdr:cNvPr id="29" name="גרפיקה 28" descr="שאלות קו מיתאר">
          <a:extLst>
            <a:ext uri="{FF2B5EF4-FFF2-40B4-BE49-F238E27FC236}">
              <a16:creationId xmlns:a16="http://schemas.microsoft.com/office/drawing/2014/main" id="{84C9A09B-16A7-A2C5-47FF-D064A1C12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836638950" y="2809874"/>
          <a:ext cx="342899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151</xdr:row>
      <xdr:rowOff>160804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D5D5902F-B221-4D51-ACC6-B6A34B86D1E4}"/>
            </a:ext>
          </a:extLst>
        </xdr:cNvPr>
        <xdr:cNvSpPr/>
      </xdr:nvSpPr>
      <xdr:spPr>
        <a:xfrm flipH="1">
          <a:off x="9833352822" y="0"/>
          <a:ext cx="1552578" cy="262593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12</xdr:row>
      <xdr:rowOff>38100</xdr:rowOff>
    </xdr:from>
    <xdr:to>
      <xdr:col>0</xdr:col>
      <xdr:colOff>1590674</xdr:colOff>
      <xdr:row>14</xdr:row>
      <xdr:rowOff>28575</xdr:rowOff>
    </xdr:to>
    <xdr:sp macro="" textlink="">
      <xdr:nvSpPr>
        <xdr:cNvPr id="25" name="Freeform: Shape 2">
          <a:extLst>
            <a:ext uri="{FF2B5EF4-FFF2-40B4-BE49-F238E27FC236}">
              <a16:creationId xmlns:a16="http://schemas.microsoft.com/office/drawing/2014/main" id="{68873663-37DC-4A5B-976E-DF175900D29C}"/>
            </a:ext>
          </a:extLst>
        </xdr:cNvPr>
        <xdr:cNvSpPr/>
      </xdr:nvSpPr>
      <xdr:spPr>
        <a:xfrm flipH="1">
          <a:off x="9833314726" y="2324100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342793</xdr:colOff>
      <xdr:row>9</xdr:row>
      <xdr:rowOff>66675</xdr:rowOff>
    </xdr:from>
    <xdr:to>
      <xdr:col>0</xdr:col>
      <xdr:colOff>1514476</xdr:colOff>
      <xdr:row>11</xdr:row>
      <xdr:rowOff>171450</xdr:rowOff>
    </xdr:to>
    <xdr:sp macro="" textlink="">
      <xdr:nvSpPr>
        <xdr:cNvPr id="26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55136-44DE-4931-A6F8-2E5A6DAE1886}"/>
            </a:ext>
          </a:extLst>
        </xdr:cNvPr>
        <xdr:cNvSpPr txBox="1"/>
      </xdr:nvSpPr>
      <xdr:spPr>
        <a:xfrm>
          <a:off x="9833390924" y="1781175"/>
          <a:ext cx="1171683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tx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תזרים מזומנים</a:t>
          </a:r>
          <a:endParaRPr lang="en-US" b="0" i="0" u="none" strike="noStrike">
            <a:solidFill>
              <a:schemeClr val="tx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542926</xdr:colOff>
      <xdr:row>5</xdr:row>
      <xdr:rowOff>123825</xdr:rowOff>
    </xdr:from>
    <xdr:to>
      <xdr:col>0</xdr:col>
      <xdr:colOff>937801</xdr:colOff>
      <xdr:row>7</xdr:row>
      <xdr:rowOff>114300</xdr:rowOff>
    </xdr:to>
    <xdr:sp macro="" textlink="">
      <xdr:nvSpPr>
        <xdr:cNvPr id="27" name="Freeform: Shape 4">
          <a:extLst>
            <a:ext uri="{FF2B5EF4-FFF2-40B4-BE49-F238E27FC236}">
              <a16:creationId xmlns:a16="http://schemas.microsoft.com/office/drawing/2014/main" id="{6C6BC992-F9BC-4EE2-AA6C-D61D4D0B7D78}"/>
            </a:ext>
          </a:extLst>
        </xdr:cNvPr>
        <xdr:cNvSpPr/>
      </xdr:nvSpPr>
      <xdr:spPr>
        <a:xfrm>
          <a:off x="9833967599" y="1076325"/>
          <a:ext cx="394875" cy="3714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352318</xdr:colOff>
      <xdr:row>12</xdr:row>
      <xdr:rowOff>0</xdr:rowOff>
    </xdr:from>
    <xdr:to>
      <xdr:col>0</xdr:col>
      <xdr:colOff>1524001</xdr:colOff>
      <xdr:row>14</xdr:row>
      <xdr:rowOff>47625</xdr:rowOff>
    </xdr:to>
    <xdr:sp macro="" textlink="">
      <xdr:nvSpPr>
        <xdr:cNvPr id="28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5B74F-501D-48A4-8AE3-779DAAA99619}"/>
            </a:ext>
          </a:extLst>
        </xdr:cNvPr>
        <xdr:cNvSpPr txBox="1"/>
      </xdr:nvSpPr>
      <xdr:spPr>
        <a:xfrm>
          <a:off x="9833381399" y="2286001"/>
          <a:ext cx="1171683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רווח והפסד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362599</xdr:colOff>
      <xdr:row>14</xdr:row>
      <xdr:rowOff>66675</xdr:rowOff>
    </xdr:from>
    <xdr:to>
      <xdr:col>0</xdr:col>
      <xdr:colOff>1505815</xdr:colOff>
      <xdr:row>16</xdr:row>
      <xdr:rowOff>165734</xdr:rowOff>
    </xdr:to>
    <xdr:sp macro="" textlink="">
      <xdr:nvSpPr>
        <xdr:cNvPr id="30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844617-7117-4023-BD33-6026857A168B}"/>
            </a:ext>
          </a:extLst>
        </xdr:cNvPr>
        <xdr:cNvSpPr txBox="1"/>
      </xdr:nvSpPr>
      <xdr:spPr>
        <a:xfrm>
          <a:off x="9833399585" y="273367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128175</xdr:colOff>
      <xdr:row>9</xdr:row>
      <xdr:rowOff>180975</xdr:rowOff>
    </xdr:from>
    <xdr:to>
      <xdr:col>0</xdr:col>
      <xdr:colOff>344175</xdr:colOff>
      <xdr:row>11</xdr:row>
      <xdr:rowOff>78645</xdr:rowOff>
    </xdr:to>
    <xdr:sp macro="" textlink="">
      <xdr:nvSpPr>
        <xdr:cNvPr id="31" name="Freeform: Shape 14">
          <a:extLst>
            <a:ext uri="{FF2B5EF4-FFF2-40B4-BE49-F238E27FC236}">
              <a16:creationId xmlns:a16="http://schemas.microsoft.com/office/drawing/2014/main" id="{9E8F2EF1-39A5-43C4-9476-D99A0F59B7C8}"/>
            </a:ext>
          </a:extLst>
        </xdr:cNvPr>
        <xdr:cNvSpPr/>
      </xdr:nvSpPr>
      <xdr:spPr>
        <a:xfrm>
          <a:off x="9834561225" y="1895475"/>
          <a:ext cx="216000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85726</xdr:colOff>
      <xdr:row>12</xdr:row>
      <xdr:rowOff>76200</xdr:rowOff>
    </xdr:from>
    <xdr:to>
      <xdr:col>0</xdr:col>
      <xdr:colOff>337726</xdr:colOff>
      <xdr:row>13</xdr:row>
      <xdr:rowOff>161925</xdr:rowOff>
    </xdr:to>
    <xdr:sp macro="" textlink="">
      <xdr:nvSpPr>
        <xdr:cNvPr id="32" name="Freeform: Shape 15">
          <a:extLst>
            <a:ext uri="{FF2B5EF4-FFF2-40B4-BE49-F238E27FC236}">
              <a16:creationId xmlns:a16="http://schemas.microsoft.com/office/drawing/2014/main" id="{A9D645E2-01C3-4D51-BAEF-CAAA23DD984B}"/>
            </a:ext>
          </a:extLst>
        </xdr:cNvPr>
        <xdr:cNvSpPr/>
      </xdr:nvSpPr>
      <xdr:spPr>
        <a:xfrm>
          <a:off x="9834567674" y="2362200"/>
          <a:ext cx="252000" cy="276225"/>
        </a:xfrm>
        <a:custGeom>
          <a:avLst/>
          <a:gdLst>
            <a:gd name="connsiteX0" fmla="*/ 639778 w 4884414"/>
            <a:gd name="connsiteY0" fmla="*/ 2912647 h 4858772"/>
            <a:gd name="connsiteX1" fmla="*/ 1031685 w 4884414"/>
            <a:gd name="connsiteY1" fmla="*/ 4714736 h 4858772"/>
            <a:gd name="connsiteX2" fmla="*/ 385208 w 4884414"/>
            <a:gd name="connsiteY2" fmla="*/ 4858772 h 4858772"/>
            <a:gd name="connsiteX3" fmla="*/ 0 w 4884414"/>
            <a:gd name="connsiteY3" fmla="*/ 3053299 h 4858772"/>
            <a:gd name="connsiteX4" fmla="*/ 4607863 w 4884414"/>
            <a:gd name="connsiteY4" fmla="*/ 2902441 h 4858772"/>
            <a:gd name="connsiteX5" fmla="*/ 4789111 w 4884414"/>
            <a:gd name="connsiteY5" fmla="*/ 2958353 h 4858772"/>
            <a:gd name="connsiteX6" fmla="*/ 4811396 w 4884414"/>
            <a:gd name="connsiteY6" fmla="*/ 3250422 h 4858772"/>
            <a:gd name="connsiteX7" fmla="*/ 2814330 w 4884414"/>
            <a:gd name="connsiteY7" fmla="*/ 4524139 h 4858772"/>
            <a:gd name="connsiteX8" fmla="*/ 1445303 w 4884414"/>
            <a:gd name="connsiteY8" fmla="*/ 4391479 h 4858772"/>
            <a:gd name="connsiteX9" fmla="*/ 1161080 w 4884414"/>
            <a:gd name="connsiteY9" fmla="*/ 4453075 h 4858772"/>
            <a:gd name="connsiteX10" fmla="*/ 895802 w 4884414"/>
            <a:gd name="connsiteY10" fmla="*/ 3202470 h 4858772"/>
            <a:gd name="connsiteX11" fmla="*/ 1492676 w 4884414"/>
            <a:gd name="connsiteY11" fmla="*/ 3046158 h 4858772"/>
            <a:gd name="connsiteX12" fmla="*/ 2495226 w 4884414"/>
            <a:gd name="connsiteY12" fmla="*/ 3450762 h 4858772"/>
            <a:gd name="connsiteX13" fmla="*/ 3321174 w 4884414"/>
            <a:gd name="connsiteY13" fmla="*/ 3055626 h 4858772"/>
            <a:gd name="connsiteX14" fmla="*/ 3742807 w 4884414"/>
            <a:gd name="connsiteY14" fmla="*/ 3103002 h 4858772"/>
            <a:gd name="connsiteX15" fmla="*/ 3723259 w 4884414"/>
            <a:gd name="connsiteY15" fmla="*/ 3443274 h 4858772"/>
            <a:gd name="connsiteX16" fmla="*/ 2513442 w 4884414"/>
            <a:gd name="connsiteY16" fmla="*/ 4087494 h 4858772"/>
            <a:gd name="connsiteX17" fmla="*/ 1386497 w 4884414"/>
            <a:gd name="connsiteY17" fmla="*/ 3877686 h 4858772"/>
            <a:gd name="connsiteX18" fmla="*/ 1345824 w 4884414"/>
            <a:gd name="connsiteY18" fmla="*/ 4040946 h 4858772"/>
            <a:gd name="connsiteX19" fmla="*/ 2583822 w 4884414"/>
            <a:gd name="connsiteY19" fmla="*/ 4264146 h 4858772"/>
            <a:gd name="connsiteX20" fmla="*/ 3918055 w 4884414"/>
            <a:gd name="connsiteY20" fmla="*/ 3524598 h 4858772"/>
            <a:gd name="connsiteX21" fmla="*/ 4020079 w 4884414"/>
            <a:gd name="connsiteY21" fmla="*/ 3359394 h 4858772"/>
            <a:gd name="connsiteX22" fmla="*/ 3984367 w 4884414"/>
            <a:gd name="connsiteY22" fmla="*/ 3155094 h 4858772"/>
            <a:gd name="connsiteX23" fmla="*/ 4420327 w 4884414"/>
            <a:gd name="connsiteY23" fmla="*/ 2932794 h 4858772"/>
            <a:gd name="connsiteX24" fmla="*/ 4607863 w 4884414"/>
            <a:gd name="connsiteY24" fmla="*/ 2902441 h 4858772"/>
            <a:gd name="connsiteX25" fmla="*/ 1433727 w 4884414"/>
            <a:gd name="connsiteY25" fmla="*/ 2168924 h 4858772"/>
            <a:gd name="connsiteX26" fmla="*/ 1849081 w 4884414"/>
            <a:gd name="connsiteY26" fmla="*/ 2168924 h 4858772"/>
            <a:gd name="connsiteX27" fmla="*/ 1849081 w 4884414"/>
            <a:gd name="connsiteY27" fmla="*/ 2845548 h 4858772"/>
            <a:gd name="connsiteX28" fmla="*/ 1433727 w 4884414"/>
            <a:gd name="connsiteY28" fmla="*/ 2845548 h 4858772"/>
            <a:gd name="connsiteX29" fmla="*/ 2941179 w 4884414"/>
            <a:gd name="connsiteY29" fmla="*/ 2004757 h 4858772"/>
            <a:gd name="connsiteX30" fmla="*/ 3359881 w 4884414"/>
            <a:gd name="connsiteY30" fmla="*/ 2004757 h 4858772"/>
            <a:gd name="connsiteX31" fmla="*/ 3359881 w 4884414"/>
            <a:gd name="connsiteY31" fmla="*/ 2842165 h 4858772"/>
            <a:gd name="connsiteX32" fmla="*/ 2941179 w 4884414"/>
            <a:gd name="connsiteY32" fmla="*/ 2842165 h 4858772"/>
            <a:gd name="connsiteX33" fmla="*/ 2187461 w 4884414"/>
            <a:gd name="connsiteY33" fmla="*/ 1666453 h 4858772"/>
            <a:gd name="connsiteX34" fmla="*/ 2609514 w 4884414"/>
            <a:gd name="connsiteY34" fmla="*/ 1666453 h 4858772"/>
            <a:gd name="connsiteX35" fmla="*/ 2609514 w 4884414"/>
            <a:gd name="connsiteY35" fmla="*/ 2858921 h 4858772"/>
            <a:gd name="connsiteX36" fmla="*/ 2187461 w 4884414"/>
            <a:gd name="connsiteY36" fmla="*/ 2858921 h 4858772"/>
            <a:gd name="connsiteX37" fmla="*/ 3691550 w 4884414"/>
            <a:gd name="connsiteY37" fmla="*/ 1488894 h 4858772"/>
            <a:gd name="connsiteX38" fmla="*/ 4110252 w 4884414"/>
            <a:gd name="connsiteY38" fmla="*/ 1488894 h 4858772"/>
            <a:gd name="connsiteX39" fmla="*/ 4110252 w 4884414"/>
            <a:gd name="connsiteY39" fmla="*/ 2852193 h 4858772"/>
            <a:gd name="connsiteX40" fmla="*/ 3691550 w 4884414"/>
            <a:gd name="connsiteY40" fmla="*/ 2852193 h 4858772"/>
            <a:gd name="connsiteX41" fmla="*/ 4884414 w 4884414"/>
            <a:gd name="connsiteY41" fmla="*/ 0 h 4858772"/>
            <a:gd name="connsiteX42" fmla="*/ 4879661 w 4884414"/>
            <a:gd name="connsiteY42" fmla="*/ 497394 h 4858772"/>
            <a:gd name="connsiteX43" fmla="*/ 4718597 w 4884414"/>
            <a:gd name="connsiteY43" fmla="*/ 497394 h 4858772"/>
            <a:gd name="connsiteX44" fmla="*/ 4713882 w 4884414"/>
            <a:gd name="connsiteY44" fmla="*/ 274752 h 4858772"/>
            <a:gd name="connsiteX45" fmla="*/ 3775937 w 4884414"/>
            <a:gd name="connsiteY45" fmla="*/ 1198498 h 4858772"/>
            <a:gd name="connsiteX46" fmla="*/ 3041680 w 4884414"/>
            <a:gd name="connsiteY46" fmla="*/ 454759 h 4858772"/>
            <a:gd name="connsiteX47" fmla="*/ 2027937 w 4884414"/>
            <a:gd name="connsiteY47" fmla="*/ 1430590 h 4858772"/>
            <a:gd name="connsiteX48" fmla="*/ 1426330 w 4884414"/>
            <a:gd name="connsiteY48" fmla="*/ 876370 h 4858772"/>
            <a:gd name="connsiteX49" fmla="*/ 327325 w 4884414"/>
            <a:gd name="connsiteY49" fmla="*/ 1984846 h 4858772"/>
            <a:gd name="connsiteX50" fmla="*/ 194686 w 4884414"/>
            <a:gd name="connsiteY50" fmla="*/ 1871158 h 4858772"/>
            <a:gd name="connsiteX51" fmla="*/ 1416855 w 4884414"/>
            <a:gd name="connsiteY51" fmla="*/ 644242 h 4858772"/>
            <a:gd name="connsiteX52" fmla="*/ 2027937 w 4884414"/>
            <a:gd name="connsiteY52" fmla="*/ 1203214 h 4858772"/>
            <a:gd name="connsiteX53" fmla="*/ 3022744 w 4884414"/>
            <a:gd name="connsiteY53" fmla="*/ 222642 h 4858772"/>
            <a:gd name="connsiteX54" fmla="*/ 3799624 w 4884414"/>
            <a:gd name="connsiteY54" fmla="*/ 961618 h 4858772"/>
            <a:gd name="connsiteX55" fmla="*/ 4604909 w 4884414"/>
            <a:gd name="connsiteY55" fmla="*/ 161060 h 4858772"/>
            <a:gd name="connsiteX56" fmla="*/ 4377533 w 4884414"/>
            <a:gd name="connsiteY56" fmla="*/ 151585 h 4858772"/>
            <a:gd name="connsiteX57" fmla="*/ 4372781 w 4884414"/>
            <a:gd name="connsiteY57" fmla="*/ 4737 h 48587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</a:cxnLst>
          <a:rect l="l" t="t" r="r" b="b"/>
          <a:pathLst>
            <a:path w="4884414" h="4858772">
              <a:moveTo>
                <a:pt x="639778" y="2912647"/>
              </a:moveTo>
              <a:lnTo>
                <a:pt x="1031685" y="4714736"/>
              </a:lnTo>
              <a:lnTo>
                <a:pt x="385208" y="4858772"/>
              </a:lnTo>
              <a:lnTo>
                <a:pt x="0" y="3053299"/>
              </a:lnTo>
              <a:close/>
              <a:moveTo>
                <a:pt x="4607863" y="2902441"/>
              </a:moveTo>
              <a:cubicBezTo>
                <a:pt x="4668385" y="2903746"/>
                <a:pt x="4734018" y="2917543"/>
                <a:pt x="4789111" y="2958353"/>
              </a:cubicBezTo>
              <a:cubicBezTo>
                <a:pt x="4984268" y="3102893"/>
                <a:pt x="4811396" y="3250422"/>
                <a:pt x="4811396" y="3250422"/>
              </a:cubicBezTo>
              <a:cubicBezTo>
                <a:pt x="4811396" y="3250422"/>
                <a:pt x="3126199" y="4484683"/>
                <a:pt x="2814330" y="4524139"/>
              </a:cubicBezTo>
              <a:cubicBezTo>
                <a:pt x="2436006" y="4571983"/>
                <a:pt x="1681870" y="4399758"/>
                <a:pt x="1445303" y="4391479"/>
              </a:cubicBezTo>
              <a:cubicBezTo>
                <a:pt x="1331655" y="4387519"/>
                <a:pt x="1161080" y="4453075"/>
                <a:pt x="1161080" y="4453075"/>
              </a:cubicBezTo>
              <a:lnTo>
                <a:pt x="895802" y="3202470"/>
              </a:lnTo>
              <a:cubicBezTo>
                <a:pt x="895802" y="3202470"/>
                <a:pt x="1206936" y="3031326"/>
                <a:pt x="1492676" y="3046158"/>
              </a:cubicBezTo>
              <a:cubicBezTo>
                <a:pt x="1861078" y="3065273"/>
                <a:pt x="2261046" y="3451698"/>
                <a:pt x="2495226" y="3450762"/>
              </a:cubicBezTo>
              <a:cubicBezTo>
                <a:pt x="2653086" y="3450150"/>
                <a:pt x="3321174" y="3055626"/>
                <a:pt x="3321174" y="3055626"/>
              </a:cubicBezTo>
              <a:cubicBezTo>
                <a:pt x="3321174" y="3055626"/>
                <a:pt x="3595819" y="2954430"/>
                <a:pt x="3742807" y="3103002"/>
              </a:cubicBezTo>
              <a:cubicBezTo>
                <a:pt x="3947863" y="3310290"/>
                <a:pt x="3723259" y="3443274"/>
                <a:pt x="3723259" y="3443274"/>
              </a:cubicBezTo>
              <a:cubicBezTo>
                <a:pt x="3723259" y="3443274"/>
                <a:pt x="2958654" y="3989718"/>
                <a:pt x="2513442" y="4087494"/>
              </a:cubicBezTo>
              <a:cubicBezTo>
                <a:pt x="2233902" y="4148910"/>
                <a:pt x="1386497" y="3877686"/>
                <a:pt x="1386497" y="3877686"/>
              </a:cubicBezTo>
              <a:lnTo>
                <a:pt x="1345824" y="4040946"/>
              </a:lnTo>
              <a:cubicBezTo>
                <a:pt x="1345824" y="4040946"/>
                <a:pt x="2201574" y="4299750"/>
                <a:pt x="2583822" y="4264146"/>
              </a:cubicBezTo>
              <a:cubicBezTo>
                <a:pt x="2873478" y="4237218"/>
                <a:pt x="3918055" y="3524598"/>
                <a:pt x="3918055" y="3524598"/>
              </a:cubicBezTo>
              <a:cubicBezTo>
                <a:pt x="3918055" y="3524598"/>
                <a:pt x="3992143" y="3470274"/>
                <a:pt x="4020079" y="3359394"/>
              </a:cubicBezTo>
              <a:cubicBezTo>
                <a:pt x="4045927" y="3256794"/>
                <a:pt x="3984367" y="3155094"/>
                <a:pt x="3984367" y="3155094"/>
              </a:cubicBezTo>
              <a:lnTo>
                <a:pt x="4420327" y="2932794"/>
              </a:lnTo>
              <a:cubicBezTo>
                <a:pt x="4420327" y="2932794"/>
                <a:pt x="4506995" y="2900267"/>
                <a:pt x="4607863" y="2902441"/>
              </a:cubicBezTo>
              <a:close/>
              <a:moveTo>
                <a:pt x="1433727" y="2168924"/>
              </a:moveTo>
              <a:lnTo>
                <a:pt x="1849081" y="2168924"/>
              </a:lnTo>
              <a:lnTo>
                <a:pt x="1849081" y="2845548"/>
              </a:lnTo>
              <a:lnTo>
                <a:pt x="1433727" y="2845548"/>
              </a:lnTo>
              <a:close/>
              <a:moveTo>
                <a:pt x="2941179" y="2004757"/>
              </a:moveTo>
              <a:lnTo>
                <a:pt x="3359881" y="2004757"/>
              </a:lnTo>
              <a:lnTo>
                <a:pt x="3359881" y="2842165"/>
              </a:lnTo>
              <a:lnTo>
                <a:pt x="2941179" y="2842165"/>
              </a:lnTo>
              <a:close/>
              <a:moveTo>
                <a:pt x="2187461" y="1666453"/>
              </a:moveTo>
              <a:lnTo>
                <a:pt x="2609514" y="1666453"/>
              </a:lnTo>
              <a:lnTo>
                <a:pt x="2609514" y="2858921"/>
              </a:lnTo>
              <a:lnTo>
                <a:pt x="2187461" y="2858921"/>
              </a:lnTo>
              <a:close/>
              <a:moveTo>
                <a:pt x="3691550" y="1488894"/>
              </a:moveTo>
              <a:lnTo>
                <a:pt x="4110252" y="1488894"/>
              </a:lnTo>
              <a:lnTo>
                <a:pt x="4110252" y="2852193"/>
              </a:lnTo>
              <a:lnTo>
                <a:pt x="3691550" y="2852193"/>
              </a:lnTo>
              <a:close/>
              <a:moveTo>
                <a:pt x="4884414" y="0"/>
              </a:moveTo>
              <a:lnTo>
                <a:pt x="4879661" y="497394"/>
              </a:lnTo>
              <a:lnTo>
                <a:pt x="4718597" y="497394"/>
              </a:lnTo>
              <a:lnTo>
                <a:pt x="4713882" y="274752"/>
              </a:lnTo>
              <a:lnTo>
                <a:pt x="3775937" y="1198498"/>
              </a:lnTo>
              <a:lnTo>
                <a:pt x="3041680" y="454759"/>
              </a:lnTo>
              <a:lnTo>
                <a:pt x="2027937" y="1430590"/>
              </a:lnTo>
              <a:lnTo>
                <a:pt x="1426330" y="876370"/>
              </a:lnTo>
              <a:lnTo>
                <a:pt x="327325" y="1984846"/>
              </a:lnTo>
              <a:lnTo>
                <a:pt x="194686" y="1871158"/>
              </a:lnTo>
              <a:lnTo>
                <a:pt x="1416855" y="644242"/>
              </a:lnTo>
              <a:lnTo>
                <a:pt x="2027937" y="1203214"/>
              </a:lnTo>
              <a:lnTo>
                <a:pt x="3022744" y="222642"/>
              </a:lnTo>
              <a:lnTo>
                <a:pt x="3799624" y="961618"/>
              </a:lnTo>
              <a:lnTo>
                <a:pt x="4604909" y="161060"/>
              </a:lnTo>
              <a:lnTo>
                <a:pt x="4377533" y="151585"/>
              </a:lnTo>
              <a:lnTo>
                <a:pt x="4372781" y="4737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0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0</xdr:colOff>
      <xdr:row>1</xdr:row>
      <xdr:rowOff>123825</xdr:rowOff>
    </xdr:from>
    <xdr:to>
      <xdr:col>0</xdr:col>
      <xdr:colOff>1571625</xdr:colOff>
      <xdr:row>3</xdr:row>
      <xdr:rowOff>57150</xdr:rowOff>
    </xdr:to>
    <xdr:sp macro="" textlink="">
      <xdr:nvSpPr>
        <xdr:cNvPr id="33" name="TextBox 21">
          <a:extLst>
            <a:ext uri="{FF2B5EF4-FFF2-40B4-BE49-F238E27FC236}">
              <a16:creationId xmlns:a16="http://schemas.microsoft.com/office/drawing/2014/main" id="{4DFDEC29-195F-4AD2-80A9-9CB2907A1FB0}"/>
            </a:ext>
          </a:extLst>
        </xdr:cNvPr>
        <xdr:cNvSpPr txBox="1"/>
      </xdr:nvSpPr>
      <xdr:spPr>
        <a:xfrm>
          <a:off x="9833333775" y="314325"/>
          <a:ext cx="1571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ניהול פיננסי</a:t>
          </a:r>
          <a:r>
            <a:rPr lang="he-IL" sz="1000" b="0" i="0" u="none" strike="noStrike" baseline="0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לעסק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190499</xdr:rowOff>
    </xdr:from>
    <xdr:to>
      <xdr:col>0</xdr:col>
      <xdr:colOff>1447801</xdr:colOff>
      <xdr:row>5</xdr:row>
      <xdr:rowOff>66674</xdr:rowOff>
    </xdr:to>
    <xdr:sp macro="" textlink="'תזרים מזומנים'!C73">
      <xdr:nvSpPr>
        <xdr:cNvPr id="34" name="TextBox 22">
          <a:extLst>
            <a:ext uri="{FF2B5EF4-FFF2-40B4-BE49-F238E27FC236}">
              <a16:creationId xmlns:a16="http://schemas.microsoft.com/office/drawing/2014/main" id="{A633E725-8157-48CD-8010-A756A57D357C}"/>
            </a:ext>
          </a:extLst>
        </xdr:cNvPr>
        <xdr:cNvSpPr txBox="1"/>
      </xdr:nvSpPr>
      <xdr:spPr>
        <a:xfrm>
          <a:off x="9833457599" y="571499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6ECD0F87-1E31-4788-8739-3386B0FFBF27}" type="TxLink">
            <a:rPr lang="he-IL" sz="11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ctr"/>
            <a:t>ExcelWiz</a:t>
          </a:fld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14</xdr:row>
      <xdr:rowOff>142875</xdr:rowOff>
    </xdr:from>
    <xdr:to>
      <xdr:col>0</xdr:col>
      <xdr:colOff>371474</xdr:colOff>
      <xdr:row>16</xdr:row>
      <xdr:rowOff>104774</xdr:rowOff>
    </xdr:to>
    <xdr:pic>
      <xdr:nvPicPr>
        <xdr:cNvPr id="2" name="גרפיקה 1" descr="שאלות קו מיתאר">
          <a:extLst>
            <a:ext uri="{FF2B5EF4-FFF2-40B4-BE49-F238E27FC236}">
              <a16:creationId xmlns:a16="http://schemas.microsoft.com/office/drawing/2014/main" id="{74E9D42F-D6EE-41D3-9193-7DE3A1ED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834533926" y="2809875"/>
          <a:ext cx="342899" cy="342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126</xdr:row>
      <xdr:rowOff>65554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A300CA11-F13D-4B36-AB4E-C17B4305C5C2}"/>
            </a:ext>
          </a:extLst>
        </xdr:cNvPr>
        <xdr:cNvSpPr/>
      </xdr:nvSpPr>
      <xdr:spPr>
        <a:xfrm flipH="1">
          <a:off x="11237204472" y="0"/>
          <a:ext cx="1552578" cy="237828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12</xdr:row>
      <xdr:rowOff>114299</xdr:rowOff>
    </xdr:from>
    <xdr:to>
      <xdr:col>0</xdr:col>
      <xdr:colOff>1590674</xdr:colOff>
      <xdr:row>14</xdr:row>
      <xdr:rowOff>104774</xdr:rowOff>
    </xdr:to>
    <xdr:sp macro="" textlink="">
      <xdr:nvSpPr>
        <xdr:cNvPr id="2" name="Freeform: Shape 2">
          <a:extLst>
            <a:ext uri="{FF2B5EF4-FFF2-40B4-BE49-F238E27FC236}">
              <a16:creationId xmlns:a16="http://schemas.microsoft.com/office/drawing/2014/main" id="{85B6FD6F-14C5-4BEF-83A6-DC97C0F2ED78}"/>
            </a:ext>
          </a:extLst>
        </xdr:cNvPr>
        <xdr:cNvSpPr/>
      </xdr:nvSpPr>
      <xdr:spPr>
        <a:xfrm flipH="1">
          <a:off x="11237852176" y="2800349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342793</xdr:colOff>
      <xdr:row>7</xdr:row>
      <xdr:rowOff>95250</xdr:rowOff>
    </xdr:from>
    <xdr:to>
      <xdr:col>0</xdr:col>
      <xdr:colOff>1514476</xdr:colOff>
      <xdr:row>9</xdr:row>
      <xdr:rowOff>180975</xdr:rowOff>
    </xdr:to>
    <xdr:sp macro="" textlink="">
      <xdr:nvSpPr>
        <xdr:cNvPr id="3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21FCA-B3A5-4F3A-82F9-B4B3557C10AE}"/>
            </a:ext>
          </a:extLst>
        </xdr:cNvPr>
        <xdr:cNvSpPr txBox="1"/>
      </xdr:nvSpPr>
      <xdr:spPr>
        <a:xfrm>
          <a:off x="11237928374" y="1781175"/>
          <a:ext cx="1171683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תזרים מזומנים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542926</xdr:colOff>
      <xdr:row>4</xdr:row>
      <xdr:rowOff>47625</xdr:rowOff>
    </xdr:from>
    <xdr:to>
      <xdr:col>0</xdr:col>
      <xdr:colOff>937801</xdr:colOff>
      <xdr:row>6</xdr:row>
      <xdr:rowOff>19050</xdr:rowOff>
    </xdr:to>
    <xdr:sp macro="" textlink="">
      <xdr:nvSpPr>
        <xdr:cNvPr id="4" name="Freeform: Shape 4">
          <a:extLst>
            <a:ext uri="{FF2B5EF4-FFF2-40B4-BE49-F238E27FC236}">
              <a16:creationId xmlns:a16="http://schemas.microsoft.com/office/drawing/2014/main" id="{F3E57BA7-3F7D-4E14-ABCB-F853A5BD43FD}"/>
            </a:ext>
          </a:extLst>
        </xdr:cNvPr>
        <xdr:cNvSpPr/>
      </xdr:nvSpPr>
      <xdr:spPr>
        <a:xfrm>
          <a:off x="11238505049" y="1076325"/>
          <a:ext cx="394875" cy="3714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352318</xdr:colOff>
      <xdr:row>10</xdr:row>
      <xdr:rowOff>1</xdr:rowOff>
    </xdr:from>
    <xdr:to>
      <xdr:col>0</xdr:col>
      <xdr:colOff>1524001</xdr:colOff>
      <xdr:row>12</xdr:row>
      <xdr:rowOff>28575</xdr:rowOff>
    </xdr:to>
    <xdr:sp macro="" textlink="">
      <xdr:nvSpPr>
        <xdr:cNvPr id="5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94B6FC-ACC2-496F-98EE-74B7D8616C05}"/>
            </a:ext>
          </a:extLst>
        </xdr:cNvPr>
        <xdr:cNvSpPr txBox="1"/>
      </xdr:nvSpPr>
      <xdr:spPr>
        <a:xfrm>
          <a:off x="11237623574" y="2286001"/>
          <a:ext cx="1171683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רווח והפסד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362599</xdr:colOff>
      <xdr:row>12</xdr:row>
      <xdr:rowOff>47625</xdr:rowOff>
    </xdr:from>
    <xdr:to>
      <xdr:col>0</xdr:col>
      <xdr:colOff>1505815</xdr:colOff>
      <xdr:row>14</xdr:row>
      <xdr:rowOff>146684</xdr:rowOff>
    </xdr:to>
    <xdr:sp macro="" textlink="">
      <xdr:nvSpPr>
        <xdr:cNvPr id="29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101B0B-DB16-46AA-860B-CA963AAB1793}"/>
            </a:ext>
          </a:extLst>
        </xdr:cNvPr>
        <xdr:cNvSpPr txBox="1"/>
      </xdr:nvSpPr>
      <xdr:spPr>
        <a:xfrm>
          <a:off x="11237937035" y="273367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128175</xdr:colOff>
      <xdr:row>8</xdr:row>
      <xdr:rowOff>9525</xdr:rowOff>
    </xdr:from>
    <xdr:to>
      <xdr:col>0</xdr:col>
      <xdr:colOff>344175</xdr:colOff>
      <xdr:row>9</xdr:row>
      <xdr:rowOff>88170</xdr:rowOff>
    </xdr:to>
    <xdr:sp macro="" textlink="">
      <xdr:nvSpPr>
        <xdr:cNvPr id="30" name="Freeform: Shape 14">
          <a:extLst>
            <a:ext uri="{FF2B5EF4-FFF2-40B4-BE49-F238E27FC236}">
              <a16:creationId xmlns:a16="http://schemas.microsoft.com/office/drawing/2014/main" id="{4833A157-BBD0-474E-9262-90602382B2B4}"/>
            </a:ext>
          </a:extLst>
        </xdr:cNvPr>
        <xdr:cNvSpPr/>
      </xdr:nvSpPr>
      <xdr:spPr>
        <a:xfrm>
          <a:off x="11239098675" y="1895475"/>
          <a:ext cx="216000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85726</xdr:colOff>
      <xdr:row>10</xdr:row>
      <xdr:rowOff>76200</xdr:rowOff>
    </xdr:from>
    <xdr:to>
      <xdr:col>0</xdr:col>
      <xdr:colOff>337726</xdr:colOff>
      <xdr:row>11</xdr:row>
      <xdr:rowOff>152400</xdr:rowOff>
    </xdr:to>
    <xdr:sp macro="" textlink="">
      <xdr:nvSpPr>
        <xdr:cNvPr id="31" name="Freeform: Shape 15">
          <a:extLst>
            <a:ext uri="{FF2B5EF4-FFF2-40B4-BE49-F238E27FC236}">
              <a16:creationId xmlns:a16="http://schemas.microsoft.com/office/drawing/2014/main" id="{1EF45C61-3166-4B19-B238-3FBF97FA3F75}"/>
            </a:ext>
          </a:extLst>
        </xdr:cNvPr>
        <xdr:cNvSpPr/>
      </xdr:nvSpPr>
      <xdr:spPr>
        <a:xfrm>
          <a:off x="11238809849" y="2362200"/>
          <a:ext cx="252000" cy="276225"/>
        </a:xfrm>
        <a:custGeom>
          <a:avLst/>
          <a:gdLst>
            <a:gd name="connsiteX0" fmla="*/ 639778 w 4884414"/>
            <a:gd name="connsiteY0" fmla="*/ 2912647 h 4858772"/>
            <a:gd name="connsiteX1" fmla="*/ 1031685 w 4884414"/>
            <a:gd name="connsiteY1" fmla="*/ 4714736 h 4858772"/>
            <a:gd name="connsiteX2" fmla="*/ 385208 w 4884414"/>
            <a:gd name="connsiteY2" fmla="*/ 4858772 h 4858772"/>
            <a:gd name="connsiteX3" fmla="*/ 0 w 4884414"/>
            <a:gd name="connsiteY3" fmla="*/ 3053299 h 4858772"/>
            <a:gd name="connsiteX4" fmla="*/ 4607863 w 4884414"/>
            <a:gd name="connsiteY4" fmla="*/ 2902441 h 4858772"/>
            <a:gd name="connsiteX5" fmla="*/ 4789111 w 4884414"/>
            <a:gd name="connsiteY5" fmla="*/ 2958353 h 4858772"/>
            <a:gd name="connsiteX6" fmla="*/ 4811396 w 4884414"/>
            <a:gd name="connsiteY6" fmla="*/ 3250422 h 4858772"/>
            <a:gd name="connsiteX7" fmla="*/ 2814330 w 4884414"/>
            <a:gd name="connsiteY7" fmla="*/ 4524139 h 4858772"/>
            <a:gd name="connsiteX8" fmla="*/ 1445303 w 4884414"/>
            <a:gd name="connsiteY8" fmla="*/ 4391479 h 4858772"/>
            <a:gd name="connsiteX9" fmla="*/ 1161080 w 4884414"/>
            <a:gd name="connsiteY9" fmla="*/ 4453075 h 4858772"/>
            <a:gd name="connsiteX10" fmla="*/ 895802 w 4884414"/>
            <a:gd name="connsiteY10" fmla="*/ 3202470 h 4858772"/>
            <a:gd name="connsiteX11" fmla="*/ 1492676 w 4884414"/>
            <a:gd name="connsiteY11" fmla="*/ 3046158 h 4858772"/>
            <a:gd name="connsiteX12" fmla="*/ 2495226 w 4884414"/>
            <a:gd name="connsiteY12" fmla="*/ 3450762 h 4858772"/>
            <a:gd name="connsiteX13" fmla="*/ 3321174 w 4884414"/>
            <a:gd name="connsiteY13" fmla="*/ 3055626 h 4858772"/>
            <a:gd name="connsiteX14" fmla="*/ 3742807 w 4884414"/>
            <a:gd name="connsiteY14" fmla="*/ 3103002 h 4858772"/>
            <a:gd name="connsiteX15" fmla="*/ 3723259 w 4884414"/>
            <a:gd name="connsiteY15" fmla="*/ 3443274 h 4858772"/>
            <a:gd name="connsiteX16" fmla="*/ 2513442 w 4884414"/>
            <a:gd name="connsiteY16" fmla="*/ 4087494 h 4858772"/>
            <a:gd name="connsiteX17" fmla="*/ 1386497 w 4884414"/>
            <a:gd name="connsiteY17" fmla="*/ 3877686 h 4858772"/>
            <a:gd name="connsiteX18" fmla="*/ 1345824 w 4884414"/>
            <a:gd name="connsiteY18" fmla="*/ 4040946 h 4858772"/>
            <a:gd name="connsiteX19" fmla="*/ 2583822 w 4884414"/>
            <a:gd name="connsiteY19" fmla="*/ 4264146 h 4858772"/>
            <a:gd name="connsiteX20" fmla="*/ 3918055 w 4884414"/>
            <a:gd name="connsiteY20" fmla="*/ 3524598 h 4858772"/>
            <a:gd name="connsiteX21" fmla="*/ 4020079 w 4884414"/>
            <a:gd name="connsiteY21" fmla="*/ 3359394 h 4858772"/>
            <a:gd name="connsiteX22" fmla="*/ 3984367 w 4884414"/>
            <a:gd name="connsiteY22" fmla="*/ 3155094 h 4858772"/>
            <a:gd name="connsiteX23" fmla="*/ 4420327 w 4884414"/>
            <a:gd name="connsiteY23" fmla="*/ 2932794 h 4858772"/>
            <a:gd name="connsiteX24" fmla="*/ 4607863 w 4884414"/>
            <a:gd name="connsiteY24" fmla="*/ 2902441 h 4858772"/>
            <a:gd name="connsiteX25" fmla="*/ 1433727 w 4884414"/>
            <a:gd name="connsiteY25" fmla="*/ 2168924 h 4858772"/>
            <a:gd name="connsiteX26" fmla="*/ 1849081 w 4884414"/>
            <a:gd name="connsiteY26" fmla="*/ 2168924 h 4858772"/>
            <a:gd name="connsiteX27" fmla="*/ 1849081 w 4884414"/>
            <a:gd name="connsiteY27" fmla="*/ 2845548 h 4858772"/>
            <a:gd name="connsiteX28" fmla="*/ 1433727 w 4884414"/>
            <a:gd name="connsiteY28" fmla="*/ 2845548 h 4858772"/>
            <a:gd name="connsiteX29" fmla="*/ 2941179 w 4884414"/>
            <a:gd name="connsiteY29" fmla="*/ 2004757 h 4858772"/>
            <a:gd name="connsiteX30" fmla="*/ 3359881 w 4884414"/>
            <a:gd name="connsiteY30" fmla="*/ 2004757 h 4858772"/>
            <a:gd name="connsiteX31" fmla="*/ 3359881 w 4884414"/>
            <a:gd name="connsiteY31" fmla="*/ 2842165 h 4858772"/>
            <a:gd name="connsiteX32" fmla="*/ 2941179 w 4884414"/>
            <a:gd name="connsiteY32" fmla="*/ 2842165 h 4858772"/>
            <a:gd name="connsiteX33" fmla="*/ 2187461 w 4884414"/>
            <a:gd name="connsiteY33" fmla="*/ 1666453 h 4858772"/>
            <a:gd name="connsiteX34" fmla="*/ 2609514 w 4884414"/>
            <a:gd name="connsiteY34" fmla="*/ 1666453 h 4858772"/>
            <a:gd name="connsiteX35" fmla="*/ 2609514 w 4884414"/>
            <a:gd name="connsiteY35" fmla="*/ 2858921 h 4858772"/>
            <a:gd name="connsiteX36" fmla="*/ 2187461 w 4884414"/>
            <a:gd name="connsiteY36" fmla="*/ 2858921 h 4858772"/>
            <a:gd name="connsiteX37" fmla="*/ 3691550 w 4884414"/>
            <a:gd name="connsiteY37" fmla="*/ 1488894 h 4858772"/>
            <a:gd name="connsiteX38" fmla="*/ 4110252 w 4884414"/>
            <a:gd name="connsiteY38" fmla="*/ 1488894 h 4858772"/>
            <a:gd name="connsiteX39" fmla="*/ 4110252 w 4884414"/>
            <a:gd name="connsiteY39" fmla="*/ 2852193 h 4858772"/>
            <a:gd name="connsiteX40" fmla="*/ 3691550 w 4884414"/>
            <a:gd name="connsiteY40" fmla="*/ 2852193 h 4858772"/>
            <a:gd name="connsiteX41" fmla="*/ 4884414 w 4884414"/>
            <a:gd name="connsiteY41" fmla="*/ 0 h 4858772"/>
            <a:gd name="connsiteX42" fmla="*/ 4879661 w 4884414"/>
            <a:gd name="connsiteY42" fmla="*/ 497394 h 4858772"/>
            <a:gd name="connsiteX43" fmla="*/ 4718597 w 4884414"/>
            <a:gd name="connsiteY43" fmla="*/ 497394 h 4858772"/>
            <a:gd name="connsiteX44" fmla="*/ 4713882 w 4884414"/>
            <a:gd name="connsiteY44" fmla="*/ 274752 h 4858772"/>
            <a:gd name="connsiteX45" fmla="*/ 3775937 w 4884414"/>
            <a:gd name="connsiteY45" fmla="*/ 1198498 h 4858772"/>
            <a:gd name="connsiteX46" fmla="*/ 3041680 w 4884414"/>
            <a:gd name="connsiteY46" fmla="*/ 454759 h 4858772"/>
            <a:gd name="connsiteX47" fmla="*/ 2027937 w 4884414"/>
            <a:gd name="connsiteY47" fmla="*/ 1430590 h 4858772"/>
            <a:gd name="connsiteX48" fmla="*/ 1426330 w 4884414"/>
            <a:gd name="connsiteY48" fmla="*/ 876370 h 4858772"/>
            <a:gd name="connsiteX49" fmla="*/ 327325 w 4884414"/>
            <a:gd name="connsiteY49" fmla="*/ 1984846 h 4858772"/>
            <a:gd name="connsiteX50" fmla="*/ 194686 w 4884414"/>
            <a:gd name="connsiteY50" fmla="*/ 1871158 h 4858772"/>
            <a:gd name="connsiteX51" fmla="*/ 1416855 w 4884414"/>
            <a:gd name="connsiteY51" fmla="*/ 644242 h 4858772"/>
            <a:gd name="connsiteX52" fmla="*/ 2027937 w 4884414"/>
            <a:gd name="connsiteY52" fmla="*/ 1203214 h 4858772"/>
            <a:gd name="connsiteX53" fmla="*/ 3022744 w 4884414"/>
            <a:gd name="connsiteY53" fmla="*/ 222642 h 4858772"/>
            <a:gd name="connsiteX54" fmla="*/ 3799624 w 4884414"/>
            <a:gd name="connsiteY54" fmla="*/ 961618 h 4858772"/>
            <a:gd name="connsiteX55" fmla="*/ 4604909 w 4884414"/>
            <a:gd name="connsiteY55" fmla="*/ 161060 h 4858772"/>
            <a:gd name="connsiteX56" fmla="*/ 4377533 w 4884414"/>
            <a:gd name="connsiteY56" fmla="*/ 151585 h 4858772"/>
            <a:gd name="connsiteX57" fmla="*/ 4372781 w 4884414"/>
            <a:gd name="connsiteY57" fmla="*/ 4737 h 48587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</a:cxnLst>
          <a:rect l="l" t="t" r="r" b="b"/>
          <a:pathLst>
            <a:path w="4884414" h="4858772">
              <a:moveTo>
                <a:pt x="639778" y="2912647"/>
              </a:moveTo>
              <a:lnTo>
                <a:pt x="1031685" y="4714736"/>
              </a:lnTo>
              <a:lnTo>
                <a:pt x="385208" y="4858772"/>
              </a:lnTo>
              <a:lnTo>
                <a:pt x="0" y="3053299"/>
              </a:lnTo>
              <a:close/>
              <a:moveTo>
                <a:pt x="4607863" y="2902441"/>
              </a:moveTo>
              <a:cubicBezTo>
                <a:pt x="4668385" y="2903746"/>
                <a:pt x="4734018" y="2917543"/>
                <a:pt x="4789111" y="2958353"/>
              </a:cubicBezTo>
              <a:cubicBezTo>
                <a:pt x="4984268" y="3102893"/>
                <a:pt x="4811396" y="3250422"/>
                <a:pt x="4811396" y="3250422"/>
              </a:cubicBezTo>
              <a:cubicBezTo>
                <a:pt x="4811396" y="3250422"/>
                <a:pt x="3126199" y="4484683"/>
                <a:pt x="2814330" y="4524139"/>
              </a:cubicBezTo>
              <a:cubicBezTo>
                <a:pt x="2436006" y="4571983"/>
                <a:pt x="1681870" y="4399758"/>
                <a:pt x="1445303" y="4391479"/>
              </a:cubicBezTo>
              <a:cubicBezTo>
                <a:pt x="1331655" y="4387519"/>
                <a:pt x="1161080" y="4453075"/>
                <a:pt x="1161080" y="4453075"/>
              </a:cubicBezTo>
              <a:lnTo>
                <a:pt x="895802" y="3202470"/>
              </a:lnTo>
              <a:cubicBezTo>
                <a:pt x="895802" y="3202470"/>
                <a:pt x="1206936" y="3031326"/>
                <a:pt x="1492676" y="3046158"/>
              </a:cubicBezTo>
              <a:cubicBezTo>
                <a:pt x="1861078" y="3065273"/>
                <a:pt x="2261046" y="3451698"/>
                <a:pt x="2495226" y="3450762"/>
              </a:cubicBezTo>
              <a:cubicBezTo>
                <a:pt x="2653086" y="3450150"/>
                <a:pt x="3321174" y="3055626"/>
                <a:pt x="3321174" y="3055626"/>
              </a:cubicBezTo>
              <a:cubicBezTo>
                <a:pt x="3321174" y="3055626"/>
                <a:pt x="3595819" y="2954430"/>
                <a:pt x="3742807" y="3103002"/>
              </a:cubicBezTo>
              <a:cubicBezTo>
                <a:pt x="3947863" y="3310290"/>
                <a:pt x="3723259" y="3443274"/>
                <a:pt x="3723259" y="3443274"/>
              </a:cubicBezTo>
              <a:cubicBezTo>
                <a:pt x="3723259" y="3443274"/>
                <a:pt x="2958654" y="3989718"/>
                <a:pt x="2513442" y="4087494"/>
              </a:cubicBezTo>
              <a:cubicBezTo>
                <a:pt x="2233902" y="4148910"/>
                <a:pt x="1386497" y="3877686"/>
                <a:pt x="1386497" y="3877686"/>
              </a:cubicBezTo>
              <a:lnTo>
                <a:pt x="1345824" y="4040946"/>
              </a:lnTo>
              <a:cubicBezTo>
                <a:pt x="1345824" y="4040946"/>
                <a:pt x="2201574" y="4299750"/>
                <a:pt x="2583822" y="4264146"/>
              </a:cubicBezTo>
              <a:cubicBezTo>
                <a:pt x="2873478" y="4237218"/>
                <a:pt x="3918055" y="3524598"/>
                <a:pt x="3918055" y="3524598"/>
              </a:cubicBezTo>
              <a:cubicBezTo>
                <a:pt x="3918055" y="3524598"/>
                <a:pt x="3992143" y="3470274"/>
                <a:pt x="4020079" y="3359394"/>
              </a:cubicBezTo>
              <a:cubicBezTo>
                <a:pt x="4045927" y="3256794"/>
                <a:pt x="3984367" y="3155094"/>
                <a:pt x="3984367" y="3155094"/>
              </a:cubicBezTo>
              <a:lnTo>
                <a:pt x="4420327" y="2932794"/>
              </a:lnTo>
              <a:cubicBezTo>
                <a:pt x="4420327" y="2932794"/>
                <a:pt x="4506995" y="2900267"/>
                <a:pt x="4607863" y="2902441"/>
              </a:cubicBezTo>
              <a:close/>
              <a:moveTo>
                <a:pt x="1433727" y="2168924"/>
              </a:moveTo>
              <a:lnTo>
                <a:pt x="1849081" y="2168924"/>
              </a:lnTo>
              <a:lnTo>
                <a:pt x="1849081" y="2845548"/>
              </a:lnTo>
              <a:lnTo>
                <a:pt x="1433727" y="2845548"/>
              </a:lnTo>
              <a:close/>
              <a:moveTo>
                <a:pt x="2941179" y="2004757"/>
              </a:moveTo>
              <a:lnTo>
                <a:pt x="3359881" y="2004757"/>
              </a:lnTo>
              <a:lnTo>
                <a:pt x="3359881" y="2842165"/>
              </a:lnTo>
              <a:lnTo>
                <a:pt x="2941179" y="2842165"/>
              </a:lnTo>
              <a:close/>
              <a:moveTo>
                <a:pt x="2187461" y="1666453"/>
              </a:moveTo>
              <a:lnTo>
                <a:pt x="2609514" y="1666453"/>
              </a:lnTo>
              <a:lnTo>
                <a:pt x="2609514" y="2858921"/>
              </a:lnTo>
              <a:lnTo>
                <a:pt x="2187461" y="2858921"/>
              </a:lnTo>
              <a:close/>
              <a:moveTo>
                <a:pt x="3691550" y="1488894"/>
              </a:moveTo>
              <a:lnTo>
                <a:pt x="4110252" y="1488894"/>
              </a:lnTo>
              <a:lnTo>
                <a:pt x="4110252" y="2852193"/>
              </a:lnTo>
              <a:lnTo>
                <a:pt x="3691550" y="2852193"/>
              </a:lnTo>
              <a:close/>
              <a:moveTo>
                <a:pt x="4884414" y="0"/>
              </a:moveTo>
              <a:lnTo>
                <a:pt x="4879661" y="497394"/>
              </a:lnTo>
              <a:lnTo>
                <a:pt x="4718597" y="497394"/>
              </a:lnTo>
              <a:lnTo>
                <a:pt x="4713882" y="274752"/>
              </a:lnTo>
              <a:lnTo>
                <a:pt x="3775937" y="1198498"/>
              </a:lnTo>
              <a:lnTo>
                <a:pt x="3041680" y="454759"/>
              </a:lnTo>
              <a:lnTo>
                <a:pt x="2027937" y="1430590"/>
              </a:lnTo>
              <a:lnTo>
                <a:pt x="1426330" y="876370"/>
              </a:lnTo>
              <a:lnTo>
                <a:pt x="327325" y="1984846"/>
              </a:lnTo>
              <a:lnTo>
                <a:pt x="194686" y="1871158"/>
              </a:lnTo>
              <a:lnTo>
                <a:pt x="1416855" y="644242"/>
              </a:lnTo>
              <a:lnTo>
                <a:pt x="2027937" y="1203214"/>
              </a:lnTo>
              <a:lnTo>
                <a:pt x="3022744" y="222642"/>
              </a:lnTo>
              <a:lnTo>
                <a:pt x="3799624" y="961618"/>
              </a:lnTo>
              <a:lnTo>
                <a:pt x="4604909" y="161060"/>
              </a:lnTo>
              <a:lnTo>
                <a:pt x="4377533" y="151585"/>
              </a:lnTo>
              <a:lnTo>
                <a:pt x="4372781" y="4737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0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0</xdr:col>
      <xdr:colOff>1571625</xdr:colOff>
      <xdr:row>1</xdr:row>
      <xdr:rowOff>314325</xdr:rowOff>
    </xdr:to>
    <xdr:sp macro="" textlink="">
      <xdr:nvSpPr>
        <xdr:cNvPr id="32" name="TextBox 21">
          <a:extLst>
            <a:ext uri="{FF2B5EF4-FFF2-40B4-BE49-F238E27FC236}">
              <a16:creationId xmlns:a16="http://schemas.microsoft.com/office/drawing/2014/main" id="{259EEFC3-B122-45BB-A5E2-C29B7D638151}"/>
            </a:ext>
          </a:extLst>
        </xdr:cNvPr>
        <xdr:cNvSpPr txBox="1"/>
      </xdr:nvSpPr>
      <xdr:spPr>
        <a:xfrm>
          <a:off x="11237871225" y="314325"/>
          <a:ext cx="1571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ניהול פיננסי</a:t>
          </a:r>
          <a:r>
            <a:rPr lang="he-IL" sz="1000" b="0" i="0" u="none" strike="noStrike" baseline="0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לעסק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257174</xdr:rowOff>
    </xdr:from>
    <xdr:to>
      <xdr:col>0</xdr:col>
      <xdr:colOff>1447801</xdr:colOff>
      <xdr:row>3</xdr:row>
      <xdr:rowOff>180974</xdr:rowOff>
    </xdr:to>
    <xdr:sp macro="" textlink="'תזרים מזומנים'!C73">
      <xdr:nvSpPr>
        <xdr:cNvPr id="33" name="TextBox 22">
          <a:extLst>
            <a:ext uri="{FF2B5EF4-FFF2-40B4-BE49-F238E27FC236}">
              <a16:creationId xmlns:a16="http://schemas.microsoft.com/office/drawing/2014/main" id="{D0A83F04-D02C-42D1-918C-477C539DFB5A}"/>
            </a:ext>
          </a:extLst>
        </xdr:cNvPr>
        <xdr:cNvSpPr txBox="1"/>
      </xdr:nvSpPr>
      <xdr:spPr>
        <a:xfrm>
          <a:off x="11237995049" y="571499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6ECD0F87-1E31-4788-8739-3386B0FFBF27}" type="TxLink">
            <a:rPr lang="he-IL" sz="11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ctr"/>
            <a:t>ExcelWiz</a:t>
          </a:fld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0</xdr:col>
      <xdr:colOff>28576</xdr:colOff>
      <xdr:row>12</xdr:row>
      <xdr:rowOff>123824</xdr:rowOff>
    </xdr:from>
    <xdr:to>
      <xdr:col>0</xdr:col>
      <xdr:colOff>371475</xdr:colOff>
      <xdr:row>14</xdr:row>
      <xdr:rowOff>85723</xdr:rowOff>
    </xdr:to>
    <xdr:pic>
      <xdr:nvPicPr>
        <xdr:cNvPr id="34" name="גרפיקה 33" descr="שאלות קו מיתאר">
          <a:extLst>
            <a:ext uri="{FF2B5EF4-FFF2-40B4-BE49-F238E27FC236}">
              <a16:creationId xmlns:a16="http://schemas.microsoft.com/office/drawing/2014/main" id="{30DD455E-0817-47F5-8A2B-935A18E61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9071375" y="2809874"/>
          <a:ext cx="342899" cy="342899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8</xdr:row>
      <xdr:rowOff>9525</xdr:rowOff>
    </xdr:from>
    <xdr:to>
      <xdr:col>2</xdr:col>
      <xdr:colOff>219075</xdr:colOff>
      <xdr:row>9</xdr:row>
      <xdr:rowOff>47625</xdr:rowOff>
    </xdr:to>
    <xdr:pic>
      <xdr:nvPicPr>
        <xdr:cNvPr id="44" name="גרפיקה 43" descr="תיבת סימון עם v עם מילוי מלא">
          <a:extLst>
            <a:ext uri="{FF2B5EF4-FFF2-40B4-BE49-F238E27FC236}">
              <a16:creationId xmlns:a16="http://schemas.microsoft.com/office/drawing/2014/main" id="{364CDD07-659D-4EFE-91F0-D440D4189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236042425" y="189547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9</xdr:row>
      <xdr:rowOff>9525</xdr:rowOff>
    </xdr:from>
    <xdr:to>
      <xdr:col>2</xdr:col>
      <xdr:colOff>219075</xdr:colOff>
      <xdr:row>10</xdr:row>
      <xdr:rowOff>47625</xdr:rowOff>
    </xdr:to>
    <xdr:pic>
      <xdr:nvPicPr>
        <xdr:cNvPr id="45" name="גרפיקה 44" descr="תיבת סימון עם v עם מילוי מלא">
          <a:extLst>
            <a:ext uri="{FF2B5EF4-FFF2-40B4-BE49-F238E27FC236}">
              <a16:creationId xmlns:a16="http://schemas.microsoft.com/office/drawing/2014/main" id="{9926F164-662F-4CE7-91A5-D03B906EA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236042425" y="209550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</xdr:row>
      <xdr:rowOff>9525</xdr:rowOff>
    </xdr:from>
    <xdr:to>
      <xdr:col>2</xdr:col>
      <xdr:colOff>219075</xdr:colOff>
      <xdr:row>11</xdr:row>
      <xdr:rowOff>47625</xdr:rowOff>
    </xdr:to>
    <xdr:pic>
      <xdr:nvPicPr>
        <xdr:cNvPr id="46" name="גרפיקה 45" descr="תיבת סימון עם v עם מילוי מלא">
          <a:extLst>
            <a:ext uri="{FF2B5EF4-FFF2-40B4-BE49-F238E27FC236}">
              <a16:creationId xmlns:a16="http://schemas.microsoft.com/office/drawing/2014/main" id="{A88215AD-AD69-4835-A9BB-FF94645E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236042425" y="229552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9</xdr:row>
      <xdr:rowOff>38100</xdr:rowOff>
    </xdr:from>
    <xdr:to>
      <xdr:col>19</xdr:col>
      <xdr:colOff>590551</xdr:colOff>
      <xdr:row>28</xdr:row>
      <xdr:rowOff>145271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9659D210-886C-026D-D482-89A314604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2526449" y="2124075"/>
          <a:ext cx="9105901" cy="3802871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</xdr:row>
      <xdr:rowOff>104775</xdr:rowOff>
    </xdr:from>
    <xdr:to>
      <xdr:col>9</xdr:col>
      <xdr:colOff>161925</xdr:colOff>
      <xdr:row>6</xdr:row>
      <xdr:rowOff>161925</xdr:rowOff>
    </xdr:to>
    <xdr:sp macro="" textlink="">
      <xdr:nvSpPr>
        <xdr:cNvPr id="8" name="מלבן: פינות מעוגלות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6B79F81-801B-4975-8E32-87FA4EA0F8B6}"/>
            </a:ext>
          </a:extLst>
        </xdr:cNvPr>
        <xdr:cNvSpPr/>
      </xdr:nvSpPr>
      <xdr:spPr>
        <a:xfrm>
          <a:off x="11230489350" y="1333500"/>
          <a:ext cx="1143000" cy="257175"/>
        </a:xfrm>
        <a:prstGeom prst="roundRect">
          <a:avLst/>
        </a:prstGeom>
        <a:gradFill>
          <a:gsLst>
            <a:gs pos="100000">
              <a:srgbClr val="0070C0"/>
            </a:gs>
            <a:gs pos="0">
              <a:schemeClr val="accent3">
                <a:lumMod val="40000"/>
                <a:lumOff val="60000"/>
              </a:schemeClr>
            </a:gs>
          </a:gsLst>
          <a:lin ang="0" scaled="0"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100" b="1"/>
            <a:t>שלחו</a:t>
          </a:r>
          <a:r>
            <a:rPr lang="he-IL" sz="1100" b="1" baseline="0"/>
            <a:t> הודעה</a:t>
          </a:r>
          <a:endParaRPr lang="en-IL" sz="1100" b="1"/>
        </a:p>
      </xdr:txBody>
    </xdr:sp>
    <xdr:clientData/>
  </xdr:twoCellAnchor>
  <xdr:twoCellAnchor editAs="oneCell">
    <xdr:from>
      <xdr:col>9</xdr:col>
      <xdr:colOff>219075</xdr:colOff>
      <xdr:row>5</xdr:row>
      <xdr:rowOff>104775</xdr:rowOff>
    </xdr:from>
    <xdr:to>
      <xdr:col>9</xdr:col>
      <xdr:colOff>504328</xdr:colOff>
      <xdr:row>6</xdr:row>
      <xdr:rowOff>171450</xdr:rowOff>
    </xdr:to>
    <xdr:pic>
      <xdr:nvPicPr>
        <xdr:cNvPr id="9" name="תמונה 8">
          <a:extLst>
            <a:ext uri="{FF2B5EF4-FFF2-40B4-BE49-F238E27FC236}">
              <a16:creationId xmlns:a16="http://schemas.microsoft.com/office/drawing/2014/main" id="{D82656B3-BE59-462F-BB74-52B36502C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208" t="6393" r="7280" b="5381"/>
        <a:stretch/>
      </xdr:blipFill>
      <xdr:spPr>
        <a:xfrm>
          <a:off x="11230146947" y="1333500"/>
          <a:ext cx="285253" cy="2667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</xdr:row>
      <xdr:rowOff>238125</xdr:rowOff>
    </xdr:from>
    <xdr:to>
      <xdr:col>9</xdr:col>
      <xdr:colOff>504825</xdr:colOff>
      <xdr:row>8</xdr:row>
      <xdr:rowOff>57150</xdr:rowOff>
    </xdr:to>
    <xdr:sp macro="" textlink="">
      <xdr:nvSpPr>
        <xdr:cNvPr id="10" name="מלבן: פינות מעוגלות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0B9BAB3-0D53-4BF6-BF07-5A49D023E36E}"/>
            </a:ext>
          </a:extLst>
        </xdr:cNvPr>
        <xdr:cNvSpPr/>
      </xdr:nvSpPr>
      <xdr:spPr>
        <a:xfrm>
          <a:off x="11230146450" y="1666875"/>
          <a:ext cx="1495425" cy="276225"/>
        </a:xfrm>
        <a:prstGeom prst="roundRect">
          <a:avLst/>
        </a:pr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marL="0" indent="0" algn="ctr" defTabSz="914400" rtl="0" eaLnBrk="1" latinLnBrk="0" hangingPunct="1"/>
          <a:r>
            <a:rPr lang="he-IL" sz="1100" b="1" kern="1200">
              <a:solidFill>
                <a:schemeClr val="lt1"/>
              </a:solidFill>
              <a:latin typeface="+mn-lt"/>
              <a:ea typeface="+mn-ea"/>
              <a:cs typeface="+mn-cs"/>
            </a:rPr>
            <a:t>השאירו</a:t>
          </a:r>
          <a:r>
            <a:rPr lang="he-IL" sz="1100" b="1" kern="12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he-IL" sz="1100" b="1" kern="1200">
              <a:solidFill>
                <a:schemeClr val="lt1"/>
              </a:solidFill>
              <a:latin typeface="+mn-lt"/>
              <a:ea typeface="+mn-ea"/>
              <a:cs typeface="+mn-cs"/>
            </a:rPr>
            <a:t>הודעה באתר</a:t>
          </a:r>
          <a:endParaRPr lang="en-IL" sz="1100" b="1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celwiz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482D-4773-4867-BF08-A520CDDE6093}">
  <sheetPr codeName="Sheet2">
    <tabColor theme="8"/>
  </sheetPr>
  <dimension ref="A1:P87"/>
  <sheetViews>
    <sheetView showGridLines="0" showRowColHeaders="0" rightToLeft="1" tabSelected="1" zoomScaleNormal="100" workbookViewId="0"/>
  </sheetViews>
  <sheetFormatPr defaultColWidth="7.875" defaultRowHeight="15" outlineLevelRow="1" x14ac:dyDescent="0.25"/>
  <cols>
    <col min="1" max="1" width="21.875" style="12" customWidth="1"/>
    <col min="2" max="2" width="35.25" style="9" customWidth="1"/>
    <col min="3" max="4" width="10.125" style="10" customWidth="1"/>
    <col min="5" max="5" width="11.375" style="10" customWidth="1"/>
    <col min="6" max="12" width="10.125" style="10" customWidth="1"/>
    <col min="13" max="13" width="11" style="10" customWidth="1"/>
    <col min="14" max="14" width="11.125" style="10" customWidth="1"/>
    <col min="15" max="15" width="13.125" style="11" customWidth="1"/>
    <col min="16" max="16" width="1.75" customWidth="1"/>
    <col min="17" max="16384" width="7.875" style="12"/>
  </cols>
  <sheetData>
    <row r="1" spans="2:16" ht="15" customHeight="1" x14ac:dyDescent="0.25"/>
    <row r="2" spans="2:16" ht="15" customHeight="1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6"/>
    </row>
    <row r="3" spans="2:16" ht="15" customHeight="1" x14ac:dyDescent="0.35">
      <c r="B3" s="17" t="s">
        <v>8</v>
      </c>
      <c r="C3" s="98">
        <f>'תזרים מזומנים'!C74</f>
        <v>2025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6" s="21" customFormat="1" ht="15" customHeight="1" x14ac:dyDescent="0.25">
      <c r="B4" s="22" t="s">
        <v>37</v>
      </c>
      <c r="C4" s="18">
        <f>DATE(C3,1,1)</f>
        <v>45658</v>
      </c>
      <c r="D4" s="18">
        <f>EDATE(C4,1)</f>
        <v>45689</v>
      </c>
      <c r="E4" s="18">
        <f t="shared" ref="E4:N4" si="0">EDATE(D4,1)</f>
        <v>45717</v>
      </c>
      <c r="F4" s="18">
        <f t="shared" si="0"/>
        <v>45748</v>
      </c>
      <c r="G4" s="18">
        <f t="shared" si="0"/>
        <v>45778</v>
      </c>
      <c r="H4" s="18">
        <f t="shared" si="0"/>
        <v>45809</v>
      </c>
      <c r="I4" s="18">
        <f t="shared" si="0"/>
        <v>45839</v>
      </c>
      <c r="J4" s="18">
        <f t="shared" si="0"/>
        <v>45870</v>
      </c>
      <c r="K4" s="18">
        <f t="shared" si="0"/>
        <v>45901</v>
      </c>
      <c r="L4" s="18">
        <f t="shared" si="0"/>
        <v>45931</v>
      </c>
      <c r="M4" s="18">
        <f t="shared" si="0"/>
        <v>45962</v>
      </c>
      <c r="N4" s="18">
        <f t="shared" si="0"/>
        <v>45992</v>
      </c>
      <c r="O4" s="19" t="s">
        <v>1</v>
      </c>
      <c r="P4" s="20"/>
    </row>
    <row r="5" spans="2:16" s="21" customFormat="1" ht="15" customHeight="1" x14ac:dyDescent="0.25">
      <c r="B5" s="73" t="s">
        <v>38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5"/>
    </row>
    <row r="6" spans="2:16" ht="15" customHeight="1" x14ac:dyDescent="0.25">
      <c r="B6" s="26" t="s">
        <v>3</v>
      </c>
      <c r="C6" s="67">
        <v>50000</v>
      </c>
      <c r="D6" s="67">
        <v>50000</v>
      </c>
      <c r="E6" s="67">
        <v>50000</v>
      </c>
      <c r="F6" s="67">
        <v>50000</v>
      </c>
      <c r="G6" s="67">
        <v>50000</v>
      </c>
      <c r="H6" s="67">
        <v>50000</v>
      </c>
      <c r="I6" s="67">
        <v>50000</v>
      </c>
      <c r="J6" s="67">
        <v>50000</v>
      </c>
      <c r="K6" s="67">
        <v>50000</v>
      </c>
      <c r="L6" s="67">
        <v>50000</v>
      </c>
      <c r="M6" s="67">
        <v>50000</v>
      </c>
      <c r="N6" s="67">
        <v>50000</v>
      </c>
      <c r="O6" s="30">
        <f>SUM(C6:N6)</f>
        <v>600000</v>
      </c>
      <c r="P6" s="27"/>
    </row>
    <row r="7" spans="2:16" ht="15" customHeight="1" x14ac:dyDescent="0.25"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  <c r="P7" s="31"/>
    </row>
    <row r="8" spans="2:16" ht="15" customHeight="1" x14ac:dyDescent="0.25">
      <c r="B8" s="26" t="s">
        <v>9</v>
      </c>
      <c r="C8" s="96">
        <f t="shared" ref="C8:N8" si="1">$C$76*C6</f>
        <v>25000</v>
      </c>
      <c r="D8" s="96">
        <f t="shared" si="1"/>
        <v>25000</v>
      </c>
      <c r="E8" s="96">
        <f t="shared" si="1"/>
        <v>25000</v>
      </c>
      <c r="F8" s="96">
        <f t="shared" si="1"/>
        <v>25000</v>
      </c>
      <c r="G8" s="96">
        <f t="shared" si="1"/>
        <v>25000</v>
      </c>
      <c r="H8" s="96">
        <f t="shared" si="1"/>
        <v>25000</v>
      </c>
      <c r="I8" s="96">
        <f t="shared" si="1"/>
        <v>25000</v>
      </c>
      <c r="J8" s="96">
        <f t="shared" si="1"/>
        <v>25000</v>
      </c>
      <c r="K8" s="96">
        <f t="shared" si="1"/>
        <v>25000</v>
      </c>
      <c r="L8" s="96">
        <f t="shared" si="1"/>
        <v>25000</v>
      </c>
      <c r="M8" s="96">
        <f t="shared" si="1"/>
        <v>25000</v>
      </c>
      <c r="N8" s="96">
        <f t="shared" si="1"/>
        <v>25000</v>
      </c>
      <c r="O8" s="30">
        <f>SUM(C8:N8)</f>
        <v>300000</v>
      </c>
      <c r="P8" s="31"/>
    </row>
    <row r="9" spans="2:16" s="21" customFormat="1" ht="15" customHeight="1" x14ac:dyDescent="0.25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0"/>
      <c r="P9" s="31"/>
    </row>
    <row r="10" spans="2:16" s="21" customFormat="1" ht="15" customHeight="1" x14ac:dyDescent="0.25">
      <c r="B10" s="26" t="s">
        <v>11</v>
      </c>
      <c r="C10" s="32">
        <f t="shared" ref="C10:O10" si="2">SUM(C11:C23)</f>
        <v>10150</v>
      </c>
      <c r="D10" s="32">
        <f t="shared" si="2"/>
        <v>10150</v>
      </c>
      <c r="E10" s="32">
        <f t="shared" si="2"/>
        <v>10150</v>
      </c>
      <c r="F10" s="32">
        <f t="shared" si="2"/>
        <v>10150</v>
      </c>
      <c r="G10" s="32">
        <f t="shared" si="2"/>
        <v>10150</v>
      </c>
      <c r="H10" s="32">
        <f t="shared" si="2"/>
        <v>10150</v>
      </c>
      <c r="I10" s="32">
        <f t="shared" si="2"/>
        <v>10150</v>
      </c>
      <c r="J10" s="32">
        <f t="shared" si="2"/>
        <v>10150</v>
      </c>
      <c r="K10" s="32">
        <f t="shared" si="2"/>
        <v>10150</v>
      </c>
      <c r="L10" s="32">
        <f t="shared" si="2"/>
        <v>10150</v>
      </c>
      <c r="M10" s="32">
        <f t="shared" si="2"/>
        <v>10150</v>
      </c>
      <c r="N10" s="32">
        <f t="shared" si="2"/>
        <v>10150</v>
      </c>
      <c r="O10" s="30">
        <f t="shared" si="2"/>
        <v>121800</v>
      </c>
      <c r="P10" s="31"/>
    </row>
    <row r="11" spans="2:16" ht="15" customHeight="1" outlineLevel="1" x14ac:dyDescent="0.25">
      <c r="B11" s="8" t="s">
        <v>12</v>
      </c>
      <c r="C11" s="7">
        <v>4500</v>
      </c>
      <c r="D11" s="7">
        <v>4500</v>
      </c>
      <c r="E11" s="7">
        <v>4500</v>
      </c>
      <c r="F11" s="7">
        <v>4500</v>
      </c>
      <c r="G11" s="7">
        <v>4500</v>
      </c>
      <c r="H11" s="7">
        <v>4500</v>
      </c>
      <c r="I11" s="7">
        <v>4500</v>
      </c>
      <c r="J11" s="7">
        <v>4500</v>
      </c>
      <c r="K11" s="7">
        <v>4500</v>
      </c>
      <c r="L11" s="7">
        <v>4500</v>
      </c>
      <c r="M11" s="7">
        <v>4500</v>
      </c>
      <c r="N11" s="7">
        <v>4500</v>
      </c>
      <c r="O11" s="36">
        <f t="shared" ref="O11" si="3">SUM(C11:N11)</f>
        <v>54000</v>
      </c>
      <c r="P11" s="31"/>
    </row>
    <row r="12" spans="2:16" ht="15" customHeight="1" outlineLevel="1" x14ac:dyDescent="0.25">
      <c r="B12" s="8" t="s">
        <v>18</v>
      </c>
      <c r="C12" s="7">
        <v>500</v>
      </c>
      <c r="D12" s="7">
        <v>500</v>
      </c>
      <c r="E12" s="7">
        <v>500</v>
      </c>
      <c r="F12" s="7">
        <v>500</v>
      </c>
      <c r="G12" s="7">
        <v>500</v>
      </c>
      <c r="H12" s="7">
        <v>500</v>
      </c>
      <c r="I12" s="7">
        <v>500</v>
      </c>
      <c r="J12" s="7">
        <v>500</v>
      </c>
      <c r="K12" s="7">
        <v>500</v>
      </c>
      <c r="L12" s="7">
        <v>500</v>
      </c>
      <c r="M12" s="7">
        <v>500</v>
      </c>
      <c r="N12" s="7">
        <v>500</v>
      </c>
      <c r="O12" s="36">
        <f t="shared" ref="O12:O23" si="4">SUM(C12:N12)</f>
        <v>6000</v>
      </c>
      <c r="P12" s="31"/>
    </row>
    <row r="13" spans="2:16" ht="15" customHeight="1" outlineLevel="1" x14ac:dyDescent="0.25">
      <c r="B13" s="8" t="s">
        <v>16</v>
      </c>
      <c r="C13" s="7">
        <v>2500</v>
      </c>
      <c r="D13" s="7">
        <v>2500</v>
      </c>
      <c r="E13" s="7">
        <v>2500</v>
      </c>
      <c r="F13" s="7">
        <v>2500</v>
      </c>
      <c r="G13" s="7">
        <v>2500</v>
      </c>
      <c r="H13" s="7">
        <v>2500</v>
      </c>
      <c r="I13" s="7">
        <v>2500</v>
      </c>
      <c r="J13" s="7">
        <v>2500</v>
      </c>
      <c r="K13" s="7">
        <v>2500</v>
      </c>
      <c r="L13" s="7">
        <v>2500</v>
      </c>
      <c r="M13" s="7">
        <v>2500</v>
      </c>
      <c r="N13" s="7">
        <v>2500</v>
      </c>
      <c r="O13" s="36">
        <f t="shared" si="4"/>
        <v>30000</v>
      </c>
      <c r="P13" s="31"/>
    </row>
    <row r="14" spans="2:16" ht="15" customHeight="1" outlineLevel="1" x14ac:dyDescent="0.25">
      <c r="B14" s="8" t="s">
        <v>17</v>
      </c>
      <c r="C14" s="7">
        <v>150</v>
      </c>
      <c r="D14" s="7">
        <v>150</v>
      </c>
      <c r="E14" s="7">
        <v>150</v>
      </c>
      <c r="F14" s="7">
        <v>150</v>
      </c>
      <c r="G14" s="7">
        <v>150</v>
      </c>
      <c r="H14" s="7">
        <v>150</v>
      </c>
      <c r="I14" s="7">
        <v>150</v>
      </c>
      <c r="J14" s="7">
        <v>150</v>
      </c>
      <c r="K14" s="7">
        <v>150</v>
      </c>
      <c r="L14" s="7">
        <v>150</v>
      </c>
      <c r="M14" s="7">
        <v>150</v>
      </c>
      <c r="N14" s="7">
        <v>150</v>
      </c>
      <c r="O14" s="36">
        <f t="shared" si="4"/>
        <v>1800</v>
      </c>
      <c r="P14" s="31"/>
    </row>
    <row r="15" spans="2:16" ht="15" customHeight="1" outlineLevel="1" x14ac:dyDescent="0.25">
      <c r="B15" s="8" t="s">
        <v>19</v>
      </c>
      <c r="C15" s="7">
        <v>350</v>
      </c>
      <c r="D15" s="7">
        <v>350</v>
      </c>
      <c r="E15" s="7">
        <v>350</v>
      </c>
      <c r="F15" s="7">
        <v>350</v>
      </c>
      <c r="G15" s="7">
        <v>350</v>
      </c>
      <c r="H15" s="7">
        <v>350</v>
      </c>
      <c r="I15" s="7">
        <v>350</v>
      </c>
      <c r="J15" s="7">
        <v>350</v>
      </c>
      <c r="K15" s="7">
        <v>350</v>
      </c>
      <c r="L15" s="7">
        <v>350</v>
      </c>
      <c r="M15" s="7">
        <v>350</v>
      </c>
      <c r="N15" s="7">
        <v>350</v>
      </c>
      <c r="O15" s="36">
        <f t="shared" si="4"/>
        <v>4200</v>
      </c>
      <c r="P15" s="31"/>
    </row>
    <row r="16" spans="2:16" ht="15" customHeight="1" outlineLevel="1" x14ac:dyDescent="0.25">
      <c r="B16" s="8" t="s">
        <v>20</v>
      </c>
      <c r="C16" s="7">
        <v>350</v>
      </c>
      <c r="D16" s="7">
        <v>350</v>
      </c>
      <c r="E16" s="7">
        <v>350</v>
      </c>
      <c r="F16" s="7">
        <v>350</v>
      </c>
      <c r="G16" s="7">
        <v>350</v>
      </c>
      <c r="H16" s="7">
        <v>350</v>
      </c>
      <c r="I16" s="7">
        <v>350</v>
      </c>
      <c r="J16" s="7">
        <v>350</v>
      </c>
      <c r="K16" s="7">
        <v>350</v>
      </c>
      <c r="L16" s="7">
        <v>350</v>
      </c>
      <c r="M16" s="7">
        <v>350</v>
      </c>
      <c r="N16" s="7">
        <v>350</v>
      </c>
      <c r="O16" s="36">
        <f t="shared" si="4"/>
        <v>4200</v>
      </c>
      <c r="P16" s="31"/>
    </row>
    <row r="17" spans="2:16" ht="15" customHeight="1" outlineLevel="1" x14ac:dyDescent="0.25">
      <c r="B17" s="8" t="s">
        <v>21</v>
      </c>
      <c r="C17" s="7">
        <v>150</v>
      </c>
      <c r="D17" s="7">
        <v>150</v>
      </c>
      <c r="E17" s="7">
        <v>150</v>
      </c>
      <c r="F17" s="7">
        <v>150</v>
      </c>
      <c r="G17" s="7">
        <v>150</v>
      </c>
      <c r="H17" s="7">
        <v>150</v>
      </c>
      <c r="I17" s="7">
        <v>150</v>
      </c>
      <c r="J17" s="7">
        <v>150</v>
      </c>
      <c r="K17" s="7">
        <v>150</v>
      </c>
      <c r="L17" s="7">
        <v>150</v>
      </c>
      <c r="M17" s="7">
        <v>150</v>
      </c>
      <c r="N17" s="7">
        <v>150</v>
      </c>
      <c r="O17" s="36">
        <f t="shared" si="4"/>
        <v>1800</v>
      </c>
      <c r="P17" s="31"/>
    </row>
    <row r="18" spans="2:16" ht="15" customHeight="1" outlineLevel="1" x14ac:dyDescent="0.25">
      <c r="B18" s="8" t="s">
        <v>22</v>
      </c>
      <c r="C18" s="7">
        <v>300</v>
      </c>
      <c r="D18" s="7">
        <v>300</v>
      </c>
      <c r="E18" s="7">
        <v>300</v>
      </c>
      <c r="F18" s="7">
        <v>300</v>
      </c>
      <c r="G18" s="7">
        <v>300</v>
      </c>
      <c r="H18" s="7">
        <v>300</v>
      </c>
      <c r="I18" s="7">
        <v>300</v>
      </c>
      <c r="J18" s="7">
        <v>300</v>
      </c>
      <c r="K18" s="7">
        <v>300</v>
      </c>
      <c r="L18" s="7">
        <v>300</v>
      </c>
      <c r="M18" s="7">
        <v>300</v>
      </c>
      <c r="N18" s="7">
        <v>300</v>
      </c>
      <c r="O18" s="36">
        <f t="shared" si="4"/>
        <v>3600</v>
      </c>
      <c r="P18" s="31"/>
    </row>
    <row r="19" spans="2:16" ht="15" customHeight="1" outlineLevel="1" x14ac:dyDescent="0.25">
      <c r="B19" s="8" t="s">
        <v>23</v>
      </c>
      <c r="C19" s="7">
        <v>200</v>
      </c>
      <c r="D19" s="7">
        <v>200</v>
      </c>
      <c r="E19" s="7">
        <v>200</v>
      </c>
      <c r="F19" s="7">
        <v>200</v>
      </c>
      <c r="G19" s="7">
        <v>200</v>
      </c>
      <c r="H19" s="7">
        <v>200</v>
      </c>
      <c r="I19" s="7">
        <v>200</v>
      </c>
      <c r="J19" s="7">
        <v>200</v>
      </c>
      <c r="K19" s="7">
        <v>200</v>
      </c>
      <c r="L19" s="7">
        <v>200</v>
      </c>
      <c r="M19" s="7">
        <v>200</v>
      </c>
      <c r="N19" s="7">
        <v>200</v>
      </c>
      <c r="O19" s="36">
        <f t="shared" si="4"/>
        <v>2400</v>
      </c>
      <c r="P19" s="31"/>
    </row>
    <row r="20" spans="2:16" ht="15" customHeight="1" outlineLevel="1" x14ac:dyDescent="0.25">
      <c r="B20" s="8" t="s">
        <v>15</v>
      </c>
      <c r="C20" s="7">
        <v>200</v>
      </c>
      <c r="D20" s="7">
        <v>200</v>
      </c>
      <c r="E20" s="7">
        <v>200</v>
      </c>
      <c r="F20" s="7">
        <v>200</v>
      </c>
      <c r="G20" s="7">
        <v>200</v>
      </c>
      <c r="H20" s="7">
        <v>200</v>
      </c>
      <c r="I20" s="7">
        <v>200</v>
      </c>
      <c r="J20" s="7">
        <v>200</v>
      </c>
      <c r="K20" s="7">
        <v>200</v>
      </c>
      <c r="L20" s="7">
        <v>200</v>
      </c>
      <c r="M20" s="7">
        <v>200</v>
      </c>
      <c r="N20" s="7">
        <v>200</v>
      </c>
      <c r="O20" s="36">
        <f t="shared" si="4"/>
        <v>2400</v>
      </c>
      <c r="P20" s="31"/>
    </row>
    <row r="21" spans="2:16" ht="15" customHeight="1" outlineLevel="1" x14ac:dyDescent="0.25">
      <c r="B21" s="8" t="s">
        <v>14</v>
      </c>
      <c r="C21" s="7">
        <v>500</v>
      </c>
      <c r="D21" s="7">
        <v>500</v>
      </c>
      <c r="E21" s="7">
        <v>500</v>
      </c>
      <c r="F21" s="7">
        <v>500</v>
      </c>
      <c r="G21" s="7">
        <v>500</v>
      </c>
      <c r="H21" s="7">
        <v>500</v>
      </c>
      <c r="I21" s="7">
        <v>500</v>
      </c>
      <c r="J21" s="7">
        <v>500</v>
      </c>
      <c r="K21" s="7">
        <v>500</v>
      </c>
      <c r="L21" s="7">
        <v>500</v>
      </c>
      <c r="M21" s="7">
        <v>500</v>
      </c>
      <c r="N21" s="7">
        <v>500</v>
      </c>
      <c r="O21" s="36">
        <f t="shared" si="4"/>
        <v>6000</v>
      </c>
      <c r="P21" s="31"/>
    </row>
    <row r="22" spans="2:16" ht="15" customHeight="1" outlineLevel="1" x14ac:dyDescent="0.25">
      <c r="B22" s="8" t="s">
        <v>24</v>
      </c>
      <c r="C22" s="7">
        <v>450</v>
      </c>
      <c r="D22" s="7">
        <v>450</v>
      </c>
      <c r="E22" s="7">
        <v>450</v>
      </c>
      <c r="F22" s="7">
        <v>450</v>
      </c>
      <c r="G22" s="7">
        <v>450</v>
      </c>
      <c r="H22" s="7">
        <v>450</v>
      </c>
      <c r="I22" s="7">
        <v>450</v>
      </c>
      <c r="J22" s="7">
        <v>450</v>
      </c>
      <c r="K22" s="7">
        <v>450</v>
      </c>
      <c r="L22" s="7">
        <v>450</v>
      </c>
      <c r="M22" s="7">
        <v>450</v>
      </c>
      <c r="N22" s="7">
        <v>450</v>
      </c>
      <c r="O22" s="36">
        <f t="shared" si="4"/>
        <v>5400</v>
      </c>
      <c r="P22" s="31"/>
    </row>
    <row r="23" spans="2:16" ht="15" customHeight="1" outlineLevel="1" x14ac:dyDescent="0.25">
      <c r="B23" s="8" t="s">
        <v>25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36">
        <f t="shared" si="4"/>
        <v>0</v>
      </c>
      <c r="P23" s="31"/>
    </row>
    <row r="24" spans="2:16" ht="15" customHeight="1" x14ac:dyDescent="0.25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6"/>
      <c r="P24" s="31"/>
    </row>
    <row r="25" spans="2:16" ht="15" customHeight="1" x14ac:dyDescent="0.25">
      <c r="B25" s="3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6"/>
      <c r="P25" s="31"/>
    </row>
    <row r="26" spans="2:16" ht="15" customHeight="1" x14ac:dyDescent="0.25">
      <c r="B26" s="26" t="s">
        <v>13</v>
      </c>
      <c r="C26" s="32">
        <f t="shared" ref="C26:O26" si="5">SUM(C27:C32)</f>
        <v>5900</v>
      </c>
      <c r="D26" s="32">
        <f t="shared" si="5"/>
        <v>5900</v>
      </c>
      <c r="E26" s="32">
        <f t="shared" si="5"/>
        <v>5900</v>
      </c>
      <c r="F26" s="32">
        <f t="shared" si="5"/>
        <v>5900</v>
      </c>
      <c r="G26" s="32">
        <f t="shared" si="5"/>
        <v>5900</v>
      </c>
      <c r="H26" s="32">
        <f t="shared" si="5"/>
        <v>5900</v>
      </c>
      <c r="I26" s="32">
        <f t="shared" si="5"/>
        <v>5900</v>
      </c>
      <c r="J26" s="32">
        <f t="shared" si="5"/>
        <v>5900</v>
      </c>
      <c r="K26" s="32">
        <f t="shared" si="5"/>
        <v>5900</v>
      </c>
      <c r="L26" s="32">
        <f t="shared" si="5"/>
        <v>5900</v>
      </c>
      <c r="M26" s="32">
        <f t="shared" si="5"/>
        <v>5900</v>
      </c>
      <c r="N26" s="32">
        <f t="shared" si="5"/>
        <v>5900</v>
      </c>
      <c r="O26" s="30">
        <f t="shared" si="5"/>
        <v>70800</v>
      </c>
      <c r="P26" s="31"/>
    </row>
    <row r="27" spans="2:16" ht="15" hidden="1" customHeight="1" outlineLevel="1" x14ac:dyDescent="0.25">
      <c r="B27" s="8" t="s">
        <v>12</v>
      </c>
      <c r="C27" s="7">
        <v>5000</v>
      </c>
      <c r="D27" s="7">
        <v>5000</v>
      </c>
      <c r="E27" s="7">
        <v>5000</v>
      </c>
      <c r="F27" s="7">
        <v>5000</v>
      </c>
      <c r="G27" s="7">
        <v>5000</v>
      </c>
      <c r="H27" s="7">
        <v>5000</v>
      </c>
      <c r="I27" s="7">
        <v>5000</v>
      </c>
      <c r="J27" s="7">
        <v>5000</v>
      </c>
      <c r="K27" s="7">
        <v>5000</v>
      </c>
      <c r="L27" s="7">
        <v>5000</v>
      </c>
      <c r="M27" s="7">
        <v>5000</v>
      </c>
      <c r="N27" s="7">
        <v>5000</v>
      </c>
      <c r="O27" s="36">
        <f t="shared" ref="O27" si="6">SUM(C27:N27)</f>
        <v>60000</v>
      </c>
      <c r="P27" s="31"/>
    </row>
    <row r="28" spans="2:16" ht="15" hidden="1" customHeight="1" outlineLevel="1" x14ac:dyDescent="0.25">
      <c r="B28" s="8" t="s">
        <v>26</v>
      </c>
      <c r="C28" s="7">
        <v>550</v>
      </c>
      <c r="D28" s="7">
        <v>550</v>
      </c>
      <c r="E28" s="7">
        <v>550</v>
      </c>
      <c r="F28" s="7">
        <v>550</v>
      </c>
      <c r="G28" s="7">
        <v>550</v>
      </c>
      <c r="H28" s="7">
        <v>550</v>
      </c>
      <c r="I28" s="7">
        <v>550</v>
      </c>
      <c r="J28" s="7">
        <v>550</v>
      </c>
      <c r="K28" s="7">
        <v>550</v>
      </c>
      <c r="L28" s="7">
        <v>550</v>
      </c>
      <c r="M28" s="7">
        <v>550</v>
      </c>
      <c r="N28" s="7">
        <v>550</v>
      </c>
      <c r="O28" s="36">
        <f t="shared" ref="O28:O32" si="7">SUM(C28:N28)</f>
        <v>6600</v>
      </c>
      <c r="P28" s="31"/>
    </row>
    <row r="29" spans="2:16" ht="15" hidden="1" customHeight="1" outlineLevel="1" x14ac:dyDescent="0.25">
      <c r="B29" s="8" t="s">
        <v>28</v>
      </c>
      <c r="C29" s="7">
        <v>350</v>
      </c>
      <c r="D29" s="7">
        <v>350</v>
      </c>
      <c r="E29" s="7">
        <v>350</v>
      </c>
      <c r="F29" s="7">
        <v>350</v>
      </c>
      <c r="G29" s="7">
        <v>350</v>
      </c>
      <c r="H29" s="7">
        <v>350</v>
      </c>
      <c r="I29" s="7">
        <v>350</v>
      </c>
      <c r="J29" s="7">
        <v>350</v>
      </c>
      <c r="K29" s="7">
        <v>350</v>
      </c>
      <c r="L29" s="7">
        <v>350</v>
      </c>
      <c r="M29" s="7">
        <v>350</v>
      </c>
      <c r="N29" s="7">
        <v>350</v>
      </c>
      <c r="O29" s="36">
        <f t="shared" si="7"/>
        <v>4200</v>
      </c>
      <c r="P29" s="31"/>
    </row>
    <row r="30" spans="2:16" ht="15" hidden="1" customHeight="1" outlineLevel="1" x14ac:dyDescent="0.25">
      <c r="B30" s="8" t="s">
        <v>27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36">
        <f t="shared" si="7"/>
        <v>0</v>
      </c>
      <c r="P30" s="31"/>
    </row>
    <row r="31" spans="2:16" ht="15" hidden="1" customHeight="1" outlineLevel="1" x14ac:dyDescent="0.25">
      <c r="B31" s="8" t="s">
        <v>25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36">
        <f t="shared" si="7"/>
        <v>0</v>
      </c>
      <c r="P31" s="31"/>
    </row>
    <row r="32" spans="2:16" ht="15" hidden="1" customHeight="1" outlineLevel="1" x14ac:dyDescent="0.25">
      <c r="B32" s="8" t="s">
        <v>25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36">
        <f t="shared" si="7"/>
        <v>0</v>
      </c>
      <c r="P32" s="31"/>
    </row>
    <row r="33" spans="2:16" ht="15" customHeight="1" collapsed="1" x14ac:dyDescent="0.25">
      <c r="B33" s="2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6"/>
      <c r="P33" s="31"/>
    </row>
    <row r="34" spans="2:16" ht="15" customHeight="1" x14ac:dyDescent="0.25">
      <c r="B34" s="26" t="s">
        <v>53</v>
      </c>
      <c r="C34" s="32">
        <f>SUM(C35:C36)</f>
        <v>2000</v>
      </c>
      <c r="D34" s="32">
        <f t="shared" ref="D34:O34" si="8">SUM(D35:D36)</f>
        <v>2000</v>
      </c>
      <c r="E34" s="32">
        <f t="shared" si="8"/>
        <v>2000</v>
      </c>
      <c r="F34" s="32">
        <f t="shared" si="8"/>
        <v>2000</v>
      </c>
      <c r="G34" s="32">
        <f t="shared" si="8"/>
        <v>2000</v>
      </c>
      <c r="H34" s="32">
        <f t="shared" si="8"/>
        <v>2000</v>
      </c>
      <c r="I34" s="32">
        <f t="shared" si="8"/>
        <v>2000</v>
      </c>
      <c r="J34" s="32">
        <f t="shared" si="8"/>
        <v>2000</v>
      </c>
      <c r="K34" s="32">
        <f t="shared" si="8"/>
        <v>2000</v>
      </c>
      <c r="L34" s="32">
        <f t="shared" si="8"/>
        <v>2000</v>
      </c>
      <c r="M34" s="32">
        <f t="shared" si="8"/>
        <v>2000</v>
      </c>
      <c r="N34" s="32">
        <f t="shared" si="8"/>
        <v>2000</v>
      </c>
      <c r="O34" s="30">
        <f t="shared" si="8"/>
        <v>24000</v>
      </c>
      <c r="P34" s="31"/>
    </row>
    <row r="35" spans="2:16" ht="15" hidden="1" customHeight="1" outlineLevel="1" x14ac:dyDescent="0.25">
      <c r="B35" s="8" t="s">
        <v>52</v>
      </c>
      <c r="C35" s="7">
        <v>400</v>
      </c>
      <c r="D35" s="7">
        <v>400</v>
      </c>
      <c r="E35" s="7">
        <v>400</v>
      </c>
      <c r="F35" s="7">
        <v>400</v>
      </c>
      <c r="G35" s="7">
        <v>400</v>
      </c>
      <c r="H35" s="7">
        <v>400</v>
      </c>
      <c r="I35" s="7">
        <v>400</v>
      </c>
      <c r="J35" s="7">
        <v>400</v>
      </c>
      <c r="K35" s="7">
        <v>400</v>
      </c>
      <c r="L35" s="7">
        <v>400</v>
      </c>
      <c r="M35" s="7">
        <v>400</v>
      </c>
      <c r="N35" s="7">
        <v>400</v>
      </c>
      <c r="O35" s="36">
        <f t="shared" ref="O35:O36" si="9">SUM(C35:N35)</f>
        <v>4800</v>
      </c>
      <c r="P35" s="31"/>
    </row>
    <row r="36" spans="2:16" ht="15" hidden="1" customHeight="1" outlineLevel="1" x14ac:dyDescent="0.25">
      <c r="B36" s="8" t="s">
        <v>51</v>
      </c>
      <c r="C36" s="7">
        <v>1600</v>
      </c>
      <c r="D36" s="7">
        <v>1600</v>
      </c>
      <c r="E36" s="7">
        <v>1600</v>
      </c>
      <c r="F36" s="7">
        <v>1600</v>
      </c>
      <c r="G36" s="7">
        <v>1600</v>
      </c>
      <c r="H36" s="7">
        <v>1600</v>
      </c>
      <c r="I36" s="7">
        <v>1600</v>
      </c>
      <c r="J36" s="7">
        <v>1600</v>
      </c>
      <c r="K36" s="7">
        <v>1600</v>
      </c>
      <c r="L36" s="7">
        <v>1600</v>
      </c>
      <c r="M36" s="7">
        <v>1600</v>
      </c>
      <c r="N36" s="7">
        <v>1600</v>
      </c>
      <c r="O36" s="36">
        <f t="shared" si="9"/>
        <v>19200</v>
      </c>
      <c r="P36" s="31"/>
    </row>
    <row r="37" spans="2:16" ht="15" customHeight="1" collapsed="1" x14ac:dyDescent="0.25">
      <c r="B37" s="2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6"/>
      <c r="P37" s="31"/>
    </row>
    <row r="38" spans="2:16" ht="15" customHeight="1" x14ac:dyDescent="0.25">
      <c r="B38" s="26" t="s">
        <v>40</v>
      </c>
      <c r="C38" s="32">
        <f>SUM(C39:C45)</f>
        <v>27600</v>
      </c>
      <c r="D38" s="32">
        <f t="shared" ref="D38:O38" si="10">SUM(D39:D45)</f>
        <v>7600</v>
      </c>
      <c r="E38" s="32">
        <f t="shared" si="10"/>
        <v>7600</v>
      </c>
      <c r="F38" s="32">
        <f t="shared" si="10"/>
        <v>7600</v>
      </c>
      <c r="G38" s="32">
        <f t="shared" si="10"/>
        <v>7600</v>
      </c>
      <c r="H38" s="32">
        <f t="shared" si="10"/>
        <v>0</v>
      </c>
      <c r="I38" s="32">
        <f t="shared" si="10"/>
        <v>0</v>
      </c>
      <c r="J38" s="32">
        <f t="shared" si="10"/>
        <v>0</v>
      </c>
      <c r="K38" s="32">
        <f t="shared" si="10"/>
        <v>0</v>
      </c>
      <c r="L38" s="32">
        <f t="shared" si="10"/>
        <v>0</v>
      </c>
      <c r="M38" s="32">
        <f t="shared" si="10"/>
        <v>0</v>
      </c>
      <c r="N38" s="32">
        <f t="shared" si="10"/>
        <v>0</v>
      </c>
      <c r="O38" s="30">
        <f t="shared" si="10"/>
        <v>58000</v>
      </c>
      <c r="P38" s="31"/>
    </row>
    <row r="39" spans="2:16" ht="15" hidden="1" customHeight="1" outlineLevel="1" x14ac:dyDescent="0.25">
      <c r="B39" s="8" t="s">
        <v>29</v>
      </c>
      <c r="C39" s="7">
        <v>700</v>
      </c>
      <c r="D39" s="7">
        <v>700</v>
      </c>
      <c r="E39" s="7">
        <v>700</v>
      </c>
      <c r="F39" s="7">
        <v>700</v>
      </c>
      <c r="G39" s="7">
        <v>700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36">
        <f t="shared" ref="O39:O45" si="11">SUM(C39:N39)</f>
        <v>3500</v>
      </c>
      <c r="P39" s="31"/>
    </row>
    <row r="40" spans="2:16" ht="15" hidden="1" customHeight="1" outlineLevel="1" x14ac:dyDescent="0.25">
      <c r="B40" s="8" t="s">
        <v>30</v>
      </c>
      <c r="C40" s="7">
        <v>900</v>
      </c>
      <c r="D40" s="7">
        <v>900</v>
      </c>
      <c r="E40" s="7">
        <v>900</v>
      </c>
      <c r="F40" s="7">
        <v>900</v>
      </c>
      <c r="G40" s="7">
        <v>900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36">
        <f t="shared" ref="O40:O42" si="12">SUM(C40:N40)</f>
        <v>4500</v>
      </c>
      <c r="P40" s="31"/>
    </row>
    <row r="41" spans="2:16" ht="15" hidden="1" customHeight="1" outlineLevel="1" x14ac:dyDescent="0.25">
      <c r="B41" s="8" t="s">
        <v>31</v>
      </c>
      <c r="C41" s="7">
        <v>1000</v>
      </c>
      <c r="D41" s="7">
        <v>1000</v>
      </c>
      <c r="E41" s="7">
        <v>1000</v>
      </c>
      <c r="F41" s="7">
        <v>1000</v>
      </c>
      <c r="G41" s="7">
        <v>1000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36">
        <f t="shared" si="12"/>
        <v>5000</v>
      </c>
      <c r="P41" s="31"/>
    </row>
    <row r="42" spans="2:16" ht="15" hidden="1" customHeight="1" outlineLevel="1" x14ac:dyDescent="0.25">
      <c r="B42" s="8" t="s">
        <v>32</v>
      </c>
      <c r="C42" s="7">
        <v>4000</v>
      </c>
      <c r="D42" s="7">
        <v>4000</v>
      </c>
      <c r="E42" s="7">
        <v>4000</v>
      </c>
      <c r="F42" s="7">
        <v>4000</v>
      </c>
      <c r="G42" s="7">
        <v>4000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36">
        <f t="shared" si="12"/>
        <v>20000</v>
      </c>
      <c r="P42" s="31"/>
    </row>
    <row r="43" spans="2:16" ht="15" hidden="1" customHeight="1" outlineLevel="1" x14ac:dyDescent="0.25">
      <c r="B43" s="8" t="s">
        <v>33</v>
      </c>
      <c r="C43" s="7">
        <v>1000</v>
      </c>
      <c r="D43" s="7">
        <v>1000</v>
      </c>
      <c r="E43" s="7">
        <v>1000</v>
      </c>
      <c r="F43" s="7">
        <v>1000</v>
      </c>
      <c r="G43" s="7">
        <v>1000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36">
        <f t="shared" ref="O43:O44" si="13">SUM(C43:N43)</f>
        <v>5000</v>
      </c>
      <c r="P43" s="31"/>
    </row>
    <row r="44" spans="2:16" ht="15" hidden="1" customHeight="1" outlineLevel="1" x14ac:dyDescent="0.25">
      <c r="B44" s="8" t="s">
        <v>34</v>
      </c>
      <c r="C44" s="7">
        <v>20000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36">
        <f t="shared" si="13"/>
        <v>20000</v>
      </c>
      <c r="P44" s="31"/>
    </row>
    <row r="45" spans="2:16" ht="15" hidden="1" customHeight="1" outlineLevel="1" x14ac:dyDescent="0.25">
      <c r="B45" s="8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36">
        <f t="shared" si="11"/>
        <v>0</v>
      </c>
      <c r="P45" s="31"/>
    </row>
    <row r="46" spans="2:16" ht="15" customHeight="1" collapsed="1" x14ac:dyDescent="0.25">
      <c r="B46" s="2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6"/>
      <c r="P46" s="31"/>
    </row>
    <row r="47" spans="2:16" ht="15" customHeight="1" x14ac:dyDescent="0.25"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38"/>
      <c r="P47" s="31"/>
    </row>
    <row r="48" spans="2:16" ht="15" customHeight="1" x14ac:dyDescent="0.25">
      <c r="B48" s="39" t="s">
        <v>41</v>
      </c>
      <c r="C48" s="40">
        <f t="shared" ref="C48:N48" si="14">C6-C8-C10-C26-C34-C38</f>
        <v>-20650</v>
      </c>
      <c r="D48" s="40">
        <f t="shared" si="14"/>
        <v>-650</v>
      </c>
      <c r="E48" s="40">
        <f t="shared" si="14"/>
        <v>-650</v>
      </c>
      <c r="F48" s="40">
        <f t="shared" si="14"/>
        <v>-650</v>
      </c>
      <c r="G48" s="40">
        <f t="shared" si="14"/>
        <v>-650</v>
      </c>
      <c r="H48" s="40">
        <f t="shared" si="14"/>
        <v>6950</v>
      </c>
      <c r="I48" s="40">
        <f t="shared" si="14"/>
        <v>6950</v>
      </c>
      <c r="J48" s="40">
        <f t="shared" si="14"/>
        <v>6950</v>
      </c>
      <c r="K48" s="40">
        <f t="shared" si="14"/>
        <v>6950</v>
      </c>
      <c r="L48" s="40">
        <f t="shared" si="14"/>
        <v>6950</v>
      </c>
      <c r="M48" s="40">
        <f t="shared" si="14"/>
        <v>6950</v>
      </c>
      <c r="N48" s="40">
        <f t="shared" si="14"/>
        <v>6950</v>
      </c>
      <c r="O48" s="41">
        <f>SUM(C48:N48)</f>
        <v>25400</v>
      </c>
      <c r="P48" s="27"/>
    </row>
    <row r="49" spans="1:16" ht="15" customHeight="1" x14ac:dyDescent="0.25"/>
    <row r="50" spans="1:16" ht="15" customHeight="1" x14ac:dyDescent="0.25">
      <c r="B50" s="39" t="s">
        <v>43</v>
      </c>
      <c r="C50" s="40">
        <f>C51+C52-C53-C54</f>
        <v>112.71186440677866</v>
      </c>
      <c r="D50" s="40">
        <f t="shared" ref="D50:N50" si="15">D51+D52-D53-D54</f>
        <v>3163.5593220338978</v>
      </c>
      <c r="E50" s="40">
        <f t="shared" si="15"/>
        <v>3163.5593220338978</v>
      </c>
      <c r="F50" s="40">
        <f t="shared" si="15"/>
        <v>3163.5593220338978</v>
      </c>
      <c r="G50" s="40">
        <f t="shared" si="15"/>
        <v>3163.5593220338978</v>
      </c>
      <c r="H50" s="40">
        <f t="shared" si="15"/>
        <v>4322.8813559322025</v>
      </c>
      <c r="I50" s="40">
        <f t="shared" si="15"/>
        <v>4322.8813559322025</v>
      </c>
      <c r="J50" s="40">
        <f t="shared" si="15"/>
        <v>4322.8813559322025</v>
      </c>
      <c r="K50" s="40">
        <f t="shared" si="15"/>
        <v>4322.8813559322025</v>
      </c>
      <c r="L50" s="40">
        <f t="shared" si="15"/>
        <v>4322.8813559322025</v>
      </c>
      <c r="M50" s="40">
        <f t="shared" si="15"/>
        <v>4322.8813559322025</v>
      </c>
      <c r="N50" s="40">
        <f t="shared" si="15"/>
        <v>4322.8813559322025</v>
      </c>
      <c r="O50" s="41">
        <f>SUM(C50:N50)</f>
        <v>43027.118644067777</v>
      </c>
    </row>
    <row r="51" spans="1:16" ht="15" hidden="1" customHeight="1" outlineLevel="1" x14ac:dyDescent="0.25">
      <c r="B51" s="35" t="s">
        <v>44</v>
      </c>
      <c r="C51" s="7">
        <f t="shared" ref="C51:N51" si="16">C6*$C$78</f>
        <v>2500</v>
      </c>
      <c r="D51" s="7">
        <f t="shared" si="16"/>
        <v>2500</v>
      </c>
      <c r="E51" s="7">
        <f t="shared" si="16"/>
        <v>2500</v>
      </c>
      <c r="F51" s="7">
        <f t="shared" si="16"/>
        <v>2500</v>
      </c>
      <c r="G51" s="7">
        <f t="shared" si="16"/>
        <v>2500</v>
      </c>
      <c r="H51" s="7">
        <f t="shared" si="16"/>
        <v>2500</v>
      </c>
      <c r="I51" s="7">
        <f t="shared" si="16"/>
        <v>2500</v>
      </c>
      <c r="J51" s="7">
        <f t="shared" si="16"/>
        <v>2500</v>
      </c>
      <c r="K51" s="7">
        <f t="shared" si="16"/>
        <v>2500</v>
      </c>
      <c r="L51" s="7">
        <f t="shared" si="16"/>
        <v>2500</v>
      </c>
      <c r="M51" s="7">
        <f t="shared" si="16"/>
        <v>2500</v>
      </c>
      <c r="N51" s="7">
        <f t="shared" si="16"/>
        <v>2500</v>
      </c>
      <c r="O51" s="36">
        <f t="shared" ref="O51:O54" si="17">SUM(C51:N51)</f>
        <v>30000</v>
      </c>
      <c r="P51" s="31"/>
    </row>
    <row r="52" spans="1:16" ht="15" hidden="1" customHeight="1" outlineLevel="1" x14ac:dyDescent="0.25">
      <c r="B52" s="35" t="s">
        <v>45</v>
      </c>
      <c r="C52" s="7">
        <f t="shared" ref="C52:N52" si="18">C6*$C$80/(1+$C$80)</f>
        <v>7627.1186440677966</v>
      </c>
      <c r="D52" s="7">
        <f t="shared" si="18"/>
        <v>7627.1186440677966</v>
      </c>
      <c r="E52" s="7">
        <f t="shared" si="18"/>
        <v>7627.1186440677966</v>
      </c>
      <c r="F52" s="7">
        <f t="shared" si="18"/>
        <v>7627.1186440677966</v>
      </c>
      <c r="G52" s="7">
        <f t="shared" si="18"/>
        <v>7627.1186440677966</v>
      </c>
      <c r="H52" s="7">
        <f t="shared" si="18"/>
        <v>7627.1186440677966</v>
      </c>
      <c r="I52" s="7">
        <f t="shared" si="18"/>
        <v>7627.1186440677966</v>
      </c>
      <c r="J52" s="7">
        <f t="shared" si="18"/>
        <v>7627.1186440677966</v>
      </c>
      <c r="K52" s="7">
        <f t="shared" si="18"/>
        <v>7627.1186440677966</v>
      </c>
      <c r="L52" s="7">
        <f t="shared" si="18"/>
        <v>7627.1186440677966</v>
      </c>
      <c r="M52" s="7">
        <f t="shared" si="18"/>
        <v>7627.1186440677966</v>
      </c>
      <c r="N52" s="7">
        <f t="shared" si="18"/>
        <v>7627.1186440677966</v>
      </c>
      <c r="O52" s="36">
        <f t="shared" si="17"/>
        <v>91525.423728813577</v>
      </c>
      <c r="P52" s="31"/>
    </row>
    <row r="53" spans="1:16" ht="15" hidden="1" customHeight="1" outlineLevel="1" x14ac:dyDescent="0.25">
      <c r="B53" s="35" t="s">
        <v>49</v>
      </c>
      <c r="C53" s="7">
        <f t="shared" ref="C53:N53" si="19">C8*$C$80/(1+$C$80)</f>
        <v>3813.5593220338983</v>
      </c>
      <c r="D53" s="7">
        <f t="shared" si="19"/>
        <v>3813.5593220338983</v>
      </c>
      <c r="E53" s="7">
        <f t="shared" si="19"/>
        <v>3813.5593220338983</v>
      </c>
      <c r="F53" s="7">
        <f t="shared" si="19"/>
        <v>3813.5593220338983</v>
      </c>
      <c r="G53" s="7">
        <f t="shared" si="19"/>
        <v>3813.5593220338983</v>
      </c>
      <c r="H53" s="7">
        <f t="shared" si="19"/>
        <v>3813.5593220338983</v>
      </c>
      <c r="I53" s="7">
        <f t="shared" si="19"/>
        <v>3813.5593220338983</v>
      </c>
      <c r="J53" s="7">
        <f t="shared" si="19"/>
        <v>3813.5593220338983</v>
      </c>
      <c r="K53" s="7">
        <f t="shared" si="19"/>
        <v>3813.5593220338983</v>
      </c>
      <c r="L53" s="7">
        <f t="shared" si="19"/>
        <v>3813.5593220338983</v>
      </c>
      <c r="M53" s="7">
        <f t="shared" si="19"/>
        <v>3813.5593220338983</v>
      </c>
      <c r="N53" s="7">
        <f t="shared" si="19"/>
        <v>3813.5593220338983</v>
      </c>
      <c r="O53" s="36">
        <f t="shared" ref="O53" si="20">SUM(C53:N53)</f>
        <v>45762.711864406789</v>
      </c>
      <c r="P53" s="31"/>
    </row>
    <row r="54" spans="1:16" ht="15" hidden="1" customHeight="1" outlineLevel="1" x14ac:dyDescent="0.25">
      <c r="B54" s="35" t="s">
        <v>50</v>
      </c>
      <c r="C54" s="7">
        <f t="shared" ref="C54:N54" si="21">(C10-C11-C12+C26+C34+C38)*$C$80/(1+$C$80)</f>
        <v>6200.8474576271192</v>
      </c>
      <c r="D54" s="7">
        <f t="shared" si="21"/>
        <v>3150</v>
      </c>
      <c r="E54" s="7">
        <f t="shared" si="21"/>
        <v>3150</v>
      </c>
      <c r="F54" s="7">
        <f t="shared" si="21"/>
        <v>3150</v>
      </c>
      <c r="G54" s="7">
        <f t="shared" si="21"/>
        <v>3150</v>
      </c>
      <c r="H54" s="7">
        <f t="shared" si="21"/>
        <v>1990.6779661016951</v>
      </c>
      <c r="I54" s="7">
        <f t="shared" si="21"/>
        <v>1990.6779661016951</v>
      </c>
      <c r="J54" s="7">
        <f t="shared" si="21"/>
        <v>1990.6779661016951</v>
      </c>
      <c r="K54" s="7">
        <f t="shared" si="21"/>
        <v>1990.6779661016951</v>
      </c>
      <c r="L54" s="7">
        <f t="shared" si="21"/>
        <v>1990.6779661016951</v>
      </c>
      <c r="M54" s="7">
        <f t="shared" si="21"/>
        <v>1990.6779661016951</v>
      </c>
      <c r="N54" s="7">
        <f t="shared" si="21"/>
        <v>1990.6779661016951</v>
      </c>
      <c r="O54" s="36">
        <f t="shared" si="17"/>
        <v>32735.593220338986</v>
      </c>
      <c r="P54" s="31"/>
    </row>
    <row r="55" spans="1:16" ht="15" customHeight="1" collapsed="1" x14ac:dyDescent="0.25"/>
    <row r="56" spans="1:16" ht="15" customHeight="1" x14ac:dyDescent="0.25"/>
    <row r="57" spans="1:16" ht="15" customHeight="1" x14ac:dyDescent="0.35">
      <c r="B57" s="17" t="s">
        <v>0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1:16" s="21" customFormat="1" ht="15" customHeight="1" x14ac:dyDescent="0.25">
      <c r="A58" s="42"/>
      <c r="B58" s="43"/>
      <c r="C58" s="23">
        <f t="shared" ref="C58:O58" si="22">C4</f>
        <v>45658</v>
      </c>
      <c r="D58" s="23">
        <f t="shared" si="22"/>
        <v>45689</v>
      </c>
      <c r="E58" s="23">
        <f t="shared" si="22"/>
        <v>45717</v>
      </c>
      <c r="F58" s="23">
        <f t="shared" si="22"/>
        <v>45748</v>
      </c>
      <c r="G58" s="23">
        <f t="shared" si="22"/>
        <v>45778</v>
      </c>
      <c r="H58" s="23">
        <f t="shared" si="22"/>
        <v>45809</v>
      </c>
      <c r="I58" s="23">
        <f t="shared" si="22"/>
        <v>45839</v>
      </c>
      <c r="J58" s="23">
        <f t="shared" si="22"/>
        <v>45870</v>
      </c>
      <c r="K58" s="23">
        <f t="shared" si="22"/>
        <v>45901</v>
      </c>
      <c r="L58" s="23">
        <f t="shared" si="22"/>
        <v>45931</v>
      </c>
      <c r="M58" s="23">
        <f t="shared" si="22"/>
        <v>45962</v>
      </c>
      <c r="N58" s="23">
        <f t="shared" si="22"/>
        <v>45992</v>
      </c>
      <c r="O58" s="44" t="str">
        <f t="shared" si="22"/>
        <v>שנתי</v>
      </c>
      <c r="P58" s="25"/>
    </row>
    <row r="59" spans="1:16" ht="15" customHeigh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  <c r="P59" s="27"/>
    </row>
    <row r="60" spans="1:16" ht="15" customHeight="1" x14ac:dyDescent="0.25">
      <c r="B60" s="47" t="s">
        <v>4</v>
      </c>
      <c r="C60" s="71">
        <v>0</v>
      </c>
      <c r="D60" s="48">
        <f t="shared" ref="D60:N60" si="23">C66</f>
        <v>7237.2881355932223</v>
      </c>
      <c r="E60" s="48">
        <f t="shared" si="23"/>
        <v>1423.7288135593244</v>
      </c>
      <c r="F60" s="48">
        <f t="shared" si="23"/>
        <v>-4389.8305084745734</v>
      </c>
      <c r="G60" s="48">
        <f t="shared" si="23"/>
        <v>-10203.389830508471</v>
      </c>
      <c r="H60" s="48">
        <f t="shared" si="23"/>
        <v>-16016.949152542369</v>
      </c>
      <c r="I60" s="48">
        <f t="shared" si="23"/>
        <v>-15389.830508474572</v>
      </c>
      <c r="J60" s="48">
        <f t="shared" si="23"/>
        <v>-14762.711864406774</v>
      </c>
      <c r="K60" s="48">
        <f t="shared" si="23"/>
        <v>-14135.593220338977</v>
      </c>
      <c r="L60" s="48">
        <f t="shared" si="23"/>
        <v>-13508.474576271179</v>
      </c>
      <c r="M60" s="48">
        <f t="shared" si="23"/>
        <v>-12881.355932203382</v>
      </c>
      <c r="N60" s="48">
        <f t="shared" si="23"/>
        <v>-12254.237288135584</v>
      </c>
      <c r="O60" s="49">
        <f>C60</f>
        <v>0</v>
      </c>
      <c r="P60" s="27"/>
    </row>
    <row r="61" spans="1:16" ht="15" customHeight="1" x14ac:dyDescent="0.25">
      <c r="B61" s="50" t="s">
        <v>41</v>
      </c>
      <c r="C61" s="51">
        <f t="shared" ref="C61:N61" si="24">C48</f>
        <v>-20650</v>
      </c>
      <c r="D61" s="51">
        <f t="shared" si="24"/>
        <v>-650</v>
      </c>
      <c r="E61" s="51">
        <f t="shared" si="24"/>
        <v>-650</v>
      </c>
      <c r="F61" s="51">
        <f t="shared" si="24"/>
        <v>-650</v>
      </c>
      <c r="G61" s="51">
        <f t="shared" si="24"/>
        <v>-650</v>
      </c>
      <c r="H61" s="51">
        <f t="shared" si="24"/>
        <v>6950</v>
      </c>
      <c r="I61" s="51">
        <f t="shared" si="24"/>
        <v>6950</v>
      </c>
      <c r="J61" s="51">
        <f t="shared" si="24"/>
        <v>6950</v>
      </c>
      <c r="K61" s="51">
        <f t="shared" si="24"/>
        <v>6950</v>
      </c>
      <c r="L61" s="51">
        <f t="shared" si="24"/>
        <v>6950</v>
      </c>
      <c r="M61" s="51">
        <f t="shared" si="24"/>
        <v>6950</v>
      </c>
      <c r="N61" s="51">
        <f t="shared" si="24"/>
        <v>6950</v>
      </c>
      <c r="O61" s="52">
        <f>SUM(C61:N61)</f>
        <v>25400</v>
      </c>
      <c r="P61" s="53"/>
    </row>
    <row r="62" spans="1:16" ht="15" customHeight="1" x14ac:dyDescent="0.25">
      <c r="B62" s="47" t="s">
        <v>43</v>
      </c>
      <c r="C62" s="54">
        <f t="shared" ref="C62:N62" si="25">-C50</f>
        <v>-112.71186440677866</v>
      </c>
      <c r="D62" s="54">
        <f t="shared" si="25"/>
        <v>-3163.5593220338978</v>
      </c>
      <c r="E62" s="54">
        <f t="shared" si="25"/>
        <v>-3163.5593220338978</v>
      </c>
      <c r="F62" s="54">
        <f t="shared" si="25"/>
        <v>-3163.5593220338978</v>
      </c>
      <c r="G62" s="54">
        <f t="shared" si="25"/>
        <v>-3163.5593220338978</v>
      </c>
      <c r="H62" s="54">
        <f t="shared" si="25"/>
        <v>-4322.8813559322025</v>
      </c>
      <c r="I62" s="54">
        <f t="shared" si="25"/>
        <v>-4322.8813559322025</v>
      </c>
      <c r="J62" s="54">
        <f t="shared" si="25"/>
        <v>-4322.8813559322025</v>
      </c>
      <c r="K62" s="54">
        <f t="shared" si="25"/>
        <v>-4322.8813559322025</v>
      </c>
      <c r="L62" s="54">
        <f t="shared" si="25"/>
        <v>-4322.8813559322025</v>
      </c>
      <c r="M62" s="54">
        <f t="shared" si="25"/>
        <v>-4322.8813559322025</v>
      </c>
      <c r="N62" s="54">
        <f t="shared" si="25"/>
        <v>-4322.8813559322025</v>
      </c>
      <c r="O62" s="55">
        <f>SUM(C62:N62)</f>
        <v>-43027.118644067777</v>
      </c>
      <c r="P62" s="27"/>
    </row>
    <row r="63" spans="1:16" ht="15" customHeight="1" x14ac:dyDescent="0.25">
      <c r="B63" s="47" t="s">
        <v>42</v>
      </c>
      <c r="C63" s="54">
        <f>-C34</f>
        <v>-2000</v>
      </c>
      <c r="D63" s="54">
        <f t="shared" ref="D63:N63" si="26">-D34</f>
        <v>-2000</v>
      </c>
      <c r="E63" s="54">
        <f t="shared" si="26"/>
        <v>-2000</v>
      </c>
      <c r="F63" s="54">
        <f t="shared" si="26"/>
        <v>-2000</v>
      </c>
      <c r="G63" s="54">
        <f t="shared" si="26"/>
        <v>-2000</v>
      </c>
      <c r="H63" s="54">
        <f t="shared" si="26"/>
        <v>-2000</v>
      </c>
      <c r="I63" s="54">
        <f t="shared" si="26"/>
        <v>-2000</v>
      </c>
      <c r="J63" s="54">
        <f t="shared" si="26"/>
        <v>-2000</v>
      </c>
      <c r="K63" s="54">
        <f t="shared" si="26"/>
        <v>-2000</v>
      </c>
      <c r="L63" s="54">
        <f t="shared" si="26"/>
        <v>-2000</v>
      </c>
      <c r="M63" s="54">
        <f t="shared" si="26"/>
        <v>-2000</v>
      </c>
      <c r="N63" s="54">
        <f t="shared" si="26"/>
        <v>-2000</v>
      </c>
      <c r="O63" s="55">
        <f>SUM(C63:N63)</f>
        <v>-24000</v>
      </c>
      <c r="P63" s="27"/>
    </row>
    <row r="64" spans="1:16" ht="15" customHeight="1" x14ac:dyDescent="0.25">
      <c r="B64" s="47" t="s">
        <v>36</v>
      </c>
      <c r="C64" s="71">
        <v>30000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55">
        <f>SUM(C64:N64)</f>
        <v>30000</v>
      </c>
      <c r="P64" s="27"/>
    </row>
    <row r="65" spans="2:16" ht="15" customHeight="1" x14ac:dyDescent="0.25">
      <c r="B65" s="56" t="s">
        <v>5</v>
      </c>
      <c r="C65" s="57">
        <f t="shared" ref="C65:O65" si="27">SUM(C61:C64)</f>
        <v>7237.2881355932223</v>
      </c>
      <c r="D65" s="57">
        <f t="shared" si="27"/>
        <v>-5813.5593220338978</v>
      </c>
      <c r="E65" s="57">
        <f t="shared" si="27"/>
        <v>-5813.5593220338978</v>
      </c>
      <c r="F65" s="57">
        <f t="shared" si="27"/>
        <v>-5813.5593220338978</v>
      </c>
      <c r="G65" s="57">
        <f t="shared" si="27"/>
        <v>-5813.5593220338978</v>
      </c>
      <c r="H65" s="57">
        <f t="shared" si="27"/>
        <v>627.1186440677975</v>
      </c>
      <c r="I65" s="57">
        <f t="shared" si="27"/>
        <v>627.1186440677975</v>
      </c>
      <c r="J65" s="57">
        <f t="shared" si="27"/>
        <v>627.1186440677975</v>
      </c>
      <c r="K65" s="57">
        <f t="shared" si="27"/>
        <v>627.1186440677975</v>
      </c>
      <c r="L65" s="57">
        <f t="shared" si="27"/>
        <v>627.1186440677975</v>
      </c>
      <c r="M65" s="57">
        <f t="shared" si="27"/>
        <v>627.1186440677975</v>
      </c>
      <c r="N65" s="57">
        <f t="shared" si="27"/>
        <v>627.1186440677975</v>
      </c>
      <c r="O65" s="52">
        <f t="shared" si="27"/>
        <v>-11627.118644067777</v>
      </c>
      <c r="P65" s="27"/>
    </row>
    <row r="66" spans="2:16" ht="15" customHeight="1" x14ac:dyDescent="0.25">
      <c r="B66" s="58" t="s">
        <v>6</v>
      </c>
      <c r="C66" s="59">
        <f t="shared" ref="C66:O66" si="28">C60+C65</f>
        <v>7237.2881355932223</v>
      </c>
      <c r="D66" s="59">
        <f t="shared" si="28"/>
        <v>1423.7288135593244</v>
      </c>
      <c r="E66" s="59">
        <f t="shared" si="28"/>
        <v>-4389.8305084745734</v>
      </c>
      <c r="F66" s="59">
        <f t="shared" si="28"/>
        <v>-10203.389830508471</v>
      </c>
      <c r="G66" s="59">
        <f t="shared" si="28"/>
        <v>-16016.949152542369</v>
      </c>
      <c r="H66" s="59">
        <f t="shared" si="28"/>
        <v>-15389.830508474572</v>
      </c>
      <c r="I66" s="59">
        <f t="shared" si="28"/>
        <v>-14762.711864406774</v>
      </c>
      <c r="J66" s="59">
        <f t="shared" si="28"/>
        <v>-14135.593220338977</v>
      </c>
      <c r="K66" s="59">
        <f t="shared" si="28"/>
        <v>-13508.474576271179</v>
      </c>
      <c r="L66" s="59">
        <f t="shared" si="28"/>
        <v>-12881.355932203382</v>
      </c>
      <c r="M66" s="59">
        <f t="shared" si="28"/>
        <v>-12254.237288135584</v>
      </c>
      <c r="N66" s="59">
        <f t="shared" si="28"/>
        <v>-11627.118644067787</v>
      </c>
      <c r="O66" s="60">
        <f t="shared" si="28"/>
        <v>-11627.118644067777</v>
      </c>
      <c r="P66" s="61"/>
    </row>
    <row r="67" spans="2:16" ht="15" customHeight="1" x14ac:dyDescent="0.25"/>
    <row r="68" spans="2:16" ht="15" customHeight="1" x14ac:dyDescent="0.25"/>
    <row r="70" spans="2:16" x14ac:dyDescent="0.25">
      <c r="B70" s="62"/>
    </row>
    <row r="71" spans="2:16" ht="15.75" x14ac:dyDescent="0.25">
      <c r="B71" s="80" t="s">
        <v>46</v>
      </c>
    </row>
    <row r="73" spans="2:16" x14ac:dyDescent="0.25">
      <c r="B73" s="63" t="s">
        <v>60</v>
      </c>
      <c r="C73" s="68" t="s">
        <v>7</v>
      </c>
      <c r="D73"/>
      <c r="E73" s="64"/>
      <c r="H73" s="65"/>
      <c r="I73" s="66"/>
      <c r="L73"/>
    </row>
    <row r="74" spans="2:16" x14ac:dyDescent="0.25">
      <c r="B74" s="63" t="s">
        <v>2</v>
      </c>
      <c r="C74" s="69">
        <v>2025</v>
      </c>
      <c r="D74"/>
      <c r="E74"/>
      <c r="G74"/>
      <c r="H74"/>
      <c r="I74"/>
      <c r="J74"/>
      <c r="K74"/>
      <c r="L74"/>
      <c r="M74"/>
      <c r="N74"/>
    </row>
    <row r="75" spans="2:16" x14ac:dyDescent="0.25">
      <c r="B75" s="63"/>
    </row>
    <row r="76" spans="2:16" x14ac:dyDescent="0.25">
      <c r="B76" s="63" t="s">
        <v>10</v>
      </c>
      <c r="C76" s="70">
        <v>0.5</v>
      </c>
    </row>
    <row r="77" spans="2:16" x14ac:dyDescent="0.25">
      <c r="B77" s="82" t="s">
        <v>57</v>
      </c>
    </row>
    <row r="78" spans="2:16" x14ac:dyDescent="0.25">
      <c r="B78" s="81" t="s">
        <v>48</v>
      </c>
      <c r="C78" s="70">
        <v>0.05</v>
      </c>
    </row>
    <row r="79" spans="2:16" x14ac:dyDescent="0.25">
      <c r="B79" s="63"/>
    </row>
    <row r="80" spans="2:16" x14ac:dyDescent="0.25">
      <c r="B80" s="63" t="s">
        <v>47</v>
      </c>
      <c r="C80" s="70">
        <v>0.18</v>
      </c>
    </row>
    <row r="82" spans="2:3" x14ac:dyDescent="0.25">
      <c r="B82" s="63" t="s">
        <v>58</v>
      </c>
      <c r="C82" s="83">
        <v>5</v>
      </c>
    </row>
    <row r="87" spans="2:3" x14ac:dyDescent="0.25">
      <c r="B87" s="89" t="s">
        <v>66</v>
      </c>
    </row>
  </sheetData>
  <sheetProtection algorithmName="SHA-512" hashValue="w+zlMg1dbdf+x6YA+p7XO3q+yYWdOp+rUCe/OOqcKAg9hvmD9UWPDMeoeVmJA+9YFsc2HQpWl1pCsEpyE7fmvg==" saltValue="kqkplMKWs6Zlvdgpo0dPnw==" spinCount="100000" sheet="1" objects="1" scenarios="1" formatRows="0"/>
  <mergeCells count="2">
    <mergeCell ref="C57:O57"/>
    <mergeCell ref="C3:O3"/>
  </mergeCells>
  <phoneticPr fontId="2" type="noConversion"/>
  <pageMargins left="0.7" right="0.7" top="0.75" bottom="0.75" header="0.3" footer="0.3"/>
  <pageSetup paperSize="9" scale="70" orientation="landscape" r:id="rId1"/>
  <rowBreaks count="1" manualBreakCount="1">
    <brk id="67" max="16383" man="1"/>
  </rowBreaks>
  <colBreaks count="1" manualBreakCount="1">
    <brk id="10" max="1048575" man="1"/>
  </colBreaks>
  <ignoredErrors>
    <ignoredError sqref="C33:P33 P20:P23 C37:P38 O11:P11 O28:P32 O40:P45 O39:P39 C51:N51 C52:N54 P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8053-59CA-4644-9418-EBBD32C54053}">
  <sheetPr codeName="Sheet3">
    <tabColor theme="8"/>
  </sheetPr>
  <dimension ref="A2:F54"/>
  <sheetViews>
    <sheetView showGridLines="0" showRowColHeaders="0" rightToLeft="1" zoomScaleNormal="100" workbookViewId="0"/>
  </sheetViews>
  <sheetFormatPr defaultColWidth="7.875" defaultRowHeight="15" outlineLevelRow="1" x14ac:dyDescent="0.25"/>
  <cols>
    <col min="1" max="1" width="21.875" style="84" customWidth="1"/>
    <col min="2" max="3" width="7.875" style="84"/>
    <col min="4" max="4" width="24.875" style="84" customWidth="1"/>
    <col min="5" max="6" width="13.875" style="84" customWidth="1"/>
    <col min="7" max="16384" width="7.875" style="12"/>
  </cols>
  <sheetData>
    <row r="2" spans="1:6" ht="15" customHeight="1" x14ac:dyDescent="0.25"/>
    <row r="3" spans="1:6" ht="15" customHeight="1" x14ac:dyDescent="0.3">
      <c r="D3" s="75" t="s">
        <v>54</v>
      </c>
      <c r="E3" s="98">
        <f>'תזרים מזומנים'!C74</f>
        <v>2025</v>
      </c>
      <c r="F3" s="98"/>
    </row>
    <row r="4" spans="1:6" s="21" customFormat="1" ht="15" customHeight="1" x14ac:dyDescent="0.25">
      <c r="A4" s="84"/>
      <c r="B4" s="85"/>
      <c r="C4" s="85"/>
      <c r="D4" s="72" t="s">
        <v>35</v>
      </c>
      <c r="E4" s="18"/>
      <c r="F4" s="18"/>
    </row>
    <row r="5" spans="1:6" s="21" customFormat="1" ht="15" customHeight="1" x14ac:dyDescent="0.25">
      <c r="A5" s="84"/>
      <c r="B5" s="85"/>
      <c r="C5" s="85"/>
      <c r="D5" s="22"/>
      <c r="E5" s="79" t="s">
        <v>56</v>
      </c>
      <c r="F5" s="73" t="s">
        <v>55</v>
      </c>
    </row>
    <row r="6" spans="1:6" ht="15" customHeight="1" x14ac:dyDescent="0.25">
      <c r="D6" s="77" t="s">
        <v>3</v>
      </c>
      <c r="E6" s="86">
        <f>'תזרים מזומנים'!O6/(1+'תזרים מזומנים'!$C$80)</f>
        <v>508474.57627118647</v>
      </c>
      <c r="F6" s="78">
        <v>1</v>
      </c>
    </row>
    <row r="7" spans="1:6" ht="15" customHeight="1" x14ac:dyDescent="0.25">
      <c r="D7" s="74"/>
    </row>
    <row r="8" spans="1:6" ht="15" customHeight="1" x14ac:dyDescent="0.25">
      <c r="D8" s="77" t="s">
        <v>9</v>
      </c>
      <c r="E8" s="86">
        <f>'תזרים מזומנים'!O8/(1+'תזרים מזומנים'!$C$80)</f>
        <v>254237.28813559323</v>
      </c>
      <c r="F8" s="78">
        <f>E8/$E$6</f>
        <v>0.5</v>
      </c>
    </row>
    <row r="9" spans="1:6" ht="15" customHeight="1" x14ac:dyDescent="0.25">
      <c r="D9" s="74"/>
    </row>
    <row r="10" spans="1:6" ht="15" customHeight="1" x14ac:dyDescent="0.25">
      <c r="D10" s="77" t="s">
        <v>11</v>
      </c>
      <c r="E10" s="86">
        <f>SUM(E11:E23)</f>
        <v>112372.88135593223</v>
      </c>
      <c r="F10" s="78">
        <f>E10/$E$6</f>
        <v>0.22100000000000003</v>
      </c>
    </row>
    <row r="11" spans="1:6" ht="15" customHeight="1" outlineLevel="1" x14ac:dyDescent="0.25">
      <c r="D11" s="35" t="str">
        <f>'תזרים מזומנים'!B11</f>
        <v>הוצאות שכר</v>
      </c>
      <c r="E11" s="87">
        <f>'תזרים מזומנים'!O11</f>
        <v>54000</v>
      </c>
      <c r="F11" s="76">
        <f t="shared" ref="F11:F23" si="0">E11/$E$6</f>
        <v>0.10619999999999999</v>
      </c>
    </row>
    <row r="12" spans="1:6" ht="15" customHeight="1" outlineLevel="1" x14ac:dyDescent="0.25">
      <c r="D12" s="35" t="str">
        <f>'תזרים מזומנים'!B12</f>
        <v>מיסים עירוניים-ארנונה ומים</v>
      </c>
      <c r="E12" s="87">
        <f>'תזרים מזומנים'!O12</f>
        <v>6000</v>
      </c>
      <c r="F12" s="76">
        <f t="shared" si="0"/>
        <v>1.18E-2</v>
      </c>
    </row>
    <row r="13" spans="1:6" ht="15" customHeight="1" outlineLevel="1" x14ac:dyDescent="0.25">
      <c r="D13" s="35" t="str">
        <f>'תזרים מזומנים'!B13</f>
        <v>שכר דירה וניהול</v>
      </c>
      <c r="E13" s="87">
        <f>'תזרים מזומנים'!O13/(1+'תזרים מזומנים'!$C$80)</f>
        <v>25423.728813559323</v>
      </c>
      <c r="F13" s="76">
        <f t="shared" si="0"/>
        <v>4.9999999999999996E-2</v>
      </c>
    </row>
    <row r="14" spans="1:6" ht="15" customHeight="1" outlineLevel="1" x14ac:dyDescent="0.25">
      <c r="D14" s="35" t="str">
        <f>'תזרים מזומנים'!B14</f>
        <v>הוצאות אחזקה</v>
      </c>
      <c r="E14" s="87">
        <f>'תזרים מזומנים'!O14/(1+'תזרים מזומנים'!$C$80)</f>
        <v>1525.4237288135594</v>
      </c>
      <c r="F14" s="76">
        <f t="shared" si="0"/>
        <v>3.0000000000000001E-3</v>
      </c>
    </row>
    <row r="15" spans="1:6" ht="15" customHeight="1" outlineLevel="1" x14ac:dyDescent="0.25">
      <c r="D15" s="35" t="str">
        <f>'תזרים מזומנים'!B15</f>
        <v>משרדיות</v>
      </c>
      <c r="E15" s="87">
        <f>'תזרים מזומנים'!O15/(1+'תזרים מזומנים'!$C$80)</f>
        <v>3559.3220338983051</v>
      </c>
      <c r="F15" s="76">
        <f t="shared" si="0"/>
        <v>6.9999999999999993E-3</v>
      </c>
    </row>
    <row r="16" spans="1:6" ht="15" customHeight="1" outlineLevel="1" x14ac:dyDescent="0.25">
      <c r="D16" s="35" t="str">
        <f>'תזרים מזומנים'!B16</f>
        <v>הוצ' חשמל</v>
      </c>
      <c r="E16" s="87">
        <f>'תזרים מזומנים'!O16/(1+'תזרים מזומנים'!$C$80)</f>
        <v>3559.3220338983051</v>
      </c>
      <c r="F16" s="76">
        <f t="shared" si="0"/>
        <v>6.9999999999999993E-3</v>
      </c>
    </row>
    <row r="17" spans="1:6" ht="15" customHeight="1" outlineLevel="1" x14ac:dyDescent="0.25">
      <c r="D17" s="35" t="str">
        <f>'תזרים מזומנים'!B17</f>
        <v>יעוץ עסקי</v>
      </c>
      <c r="E17" s="87">
        <f>'תזרים מזומנים'!O17/(1+'תזרים מזומנים'!$C$80)</f>
        <v>1525.4237288135594</v>
      </c>
      <c r="F17" s="76">
        <f t="shared" si="0"/>
        <v>3.0000000000000001E-3</v>
      </c>
    </row>
    <row r="18" spans="1:6" ht="15" customHeight="1" outlineLevel="1" x14ac:dyDescent="0.25">
      <c r="D18" s="35" t="str">
        <f>'תזרים מזומנים'!B18</f>
        <v>אחזקת מחשב ותוכנות</v>
      </c>
      <c r="E18" s="87">
        <f>'תזרים מזומנים'!O18/(1+'תזרים מזומנים'!$C$80)</f>
        <v>3050.8474576271187</v>
      </c>
      <c r="F18" s="76">
        <f t="shared" si="0"/>
        <v>6.0000000000000001E-3</v>
      </c>
    </row>
    <row r="19" spans="1:6" ht="15" customHeight="1" outlineLevel="1" x14ac:dyDescent="0.25">
      <c r="D19" s="35" t="str">
        <f>'תזרים מזומנים'!B19</f>
        <v>הוצאות ראיית חשבון (רו"ח)</v>
      </c>
      <c r="E19" s="87">
        <f>'תזרים מזומנים'!O19/(1+'תזרים מזומנים'!$C$80)</f>
        <v>2033.898305084746</v>
      </c>
      <c r="F19" s="76">
        <f t="shared" si="0"/>
        <v>4.0000000000000001E-3</v>
      </c>
    </row>
    <row r="20" spans="1:6" ht="15" customHeight="1" outlineLevel="1" x14ac:dyDescent="0.25">
      <c r="D20" s="35" t="str">
        <f>'תזרים מזומנים'!B20</f>
        <v>ביטוחים</v>
      </c>
      <c r="E20" s="87">
        <f>'תזרים מזומנים'!O20/(1+'תזרים מזומנים'!$C$80)</f>
        <v>2033.898305084746</v>
      </c>
      <c r="F20" s="76">
        <f t="shared" si="0"/>
        <v>4.0000000000000001E-3</v>
      </c>
    </row>
    <row r="21" spans="1:6" ht="15" customHeight="1" outlineLevel="1" x14ac:dyDescent="0.25">
      <c r="D21" s="35" t="str">
        <f>'תזרים מזומנים'!B21</f>
        <v xml:space="preserve">הוצאות רכב </v>
      </c>
      <c r="E21" s="87">
        <f>'תזרים מזומנים'!O21/(1+'תזרים מזומנים'!$C$80)</f>
        <v>5084.7457627118647</v>
      </c>
      <c r="F21" s="76">
        <f t="shared" si="0"/>
        <v>0.01</v>
      </c>
    </row>
    <row r="22" spans="1:6" ht="15" customHeight="1" outlineLevel="1" x14ac:dyDescent="0.25">
      <c r="D22" s="35" t="str">
        <f>'תזרים מזומנים'!B22</f>
        <v>הוצאות דלק ונסיעות</v>
      </c>
      <c r="E22" s="87">
        <f>'תזרים מזומנים'!O22/(1+'תזרים מזומנים'!$C$80)</f>
        <v>4576.2711864406783</v>
      </c>
      <c r="F22" s="76">
        <f t="shared" si="0"/>
        <v>9.0000000000000011E-3</v>
      </c>
    </row>
    <row r="23" spans="1:6" ht="15" customHeight="1" outlineLevel="1" x14ac:dyDescent="0.25">
      <c r="D23" s="35" t="str">
        <f>'תזרים מזומנים'!B23</f>
        <v>אחרות</v>
      </c>
      <c r="E23" s="87">
        <f>'תזרים מזומנים'!O23/(1+'תזרים מזומנים'!$C$80)</f>
        <v>0</v>
      </c>
      <c r="F23" s="76">
        <f t="shared" si="0"/>
        <v>0</v>
      </c>
    </row>
    <row r="24" spans="1:6" ht="15" customHeight="1" x14ac:dyDescent="0.25">
      <c r="D24" s="35"/>
    </row>
    <row r="25" spans="1:6" ht="15" customHeight="1" x14ac:dyDescent="0.25">
      <c r="D25" s="77" t="s">
        <v>13</v>
      </c>
      <c r="E25" s="86">
        <f>SUM(E26:E31)</f>
        <v>60000.000000000007</v>
      </c>
      <c r="F25" s="78">
        <f>E25/$E$6</f>
        <v>0.11800000000000001</v>
      </c>
    </row>
    <row r="26" spans="1:6" ht="15" hidden="1" customHeight="1" outlineLevel="1" x14ac:dyDescent="0.25">
      <c r="D26" s="35" t="str">
        <f>'תזרים מזומנים'!B27</f>
        <v>הוצאות שכר</v>
      </c>
      <c r="E26" s="87">
        <f>'תזרים מזומנים'!O27/(1+'תזרים מזומנים'!$C$80)</f>
        <v>50847.457627118645</v>
      </c>
      <c r="F26" s="76">
        <f t="shared" ref="F26:F31" si="1">E26/$E$6</f>
        <v>9.9999999999999992E-2</v>
      </c>
    </row>
    <row r="27" spans="1:6" ht="15" hidden="1" customHeight="1" outlineLevel="1" x14ac:dyDescent="0.25">
      <c r="D27" s="35" t="str">
        <f>'תזרים מזומנים'!B28</f>
        <v>פרסום וקידום מכירות</v>
      </c>
      <c r="E27" s="87">
        <f>'תזרים מזומנים'!O28/(1+'תזרים מזומנים'!$C$80)</f>
        <v>5593.2203389830511</v>
      </c>
      <c r="F27" s="76">
        <f t="shared" si="1"/>
        <v>1.0999999999999999E-2</v>
      </c>
    </row>
    <row r="28" spans="1:6" ht="15" hidden="1" customHeight="1" outlineLevel="1" x14ac:dyDescent="0.25">
      <c r="D28" s="35" t="str">
        <f>'תזרים מזומנים'!B29</f>
        <v>אתר אינטרנט ורשתות חבריות</v>
      </c>
      <c r="E28" s="87">
        <f>'תזרים מזומנים'!O29/(1+'תזרים מזומנים'!$C$80)</f>
        <v>3559.3220338983051</v>
      </c>
      <c r="F28" s="76">
        <f t="shared" si="1"/>
        <v>6.9999999999999993E-3</v>
      </c>
    </row>
    <row r="29" spans="1:6" s="21" customFormat="1" ht="15" hidden="1" customHeight="1" outlineLevel="1" x14ac:dyDescent="0.25">
      <c r="A29" s="84"/>
      <c r="B29" s="85"/>
      <c r="C29" s="85"/>
      <c r="D29" s="35" t="str">
        <f>'תזרים מזומנים'!B30</f>
        <v>כנסים</v>
      </c>
      <c r="E29" s="87">
        <f>'תזרים מזומנים'!O30/(1+'תזרים מזומנים'!$C$80)</f>
        <v>0</v>
      </c>
      <c r="F29" s="76">
        <f t="shared" si="1"/>
        <v>0</v>
      </c>
    </row>
    <row r="30" spans="1:6" s="21" customFormat="1" ht="15" hidden="1" customHeight="1" outlineLevel="1" x14ac:dyDescent="0.25">
      <c r="A30" s="84"/>
      <c r="B30" s="85"/>
      <c r="C30" s="85"/>
      <c r="D30" s="35" t="str">
        <f>'תזרים מזומנים'!B31</f>
        <v>אחרות</v>
      </c>
      <c r="E30" s="87">
        <f>'תזרים מזומנים'!O31/(1+'תזרים מזומנים'!$C$80)</f>
        <v>0</v>
      </c>
      <c r="F30" s="76">
        <f t="shared" si="1"/>
        <v>0</v>
      </c>
    </row>
    <row r="31" spans="1:6" s="21" customFormat="1" ht="15" hidden="1" customHeight="1" outlineLevel="1" x14ac:dyDescent="0.25">
      <c r="A31" s="84"/>
      <c r="B31" s="85"/>
      <c r="C31" s="85"/>
      <c r="D31" s="35" t="str">
        <f>'תזרים מזומנים'!B32</f>
        <v>אחרות</v>
      </c>
      <c r="E31" s="87">
        <f>'תזרים מזומנים'!O32/(1+'תזרים מזומנים'!$C$80)</f>
        <v>0</v>
      </c>
      <c r="F31" s="76">
        <f t="shared" si="1"/>
        <v>0</v>
      </c>
    </row>
    <row r="32" spans="1:6" ht="15" customHeight="1" collapsed="1" x14ac:dyDescent="0.25">
      <c r="D32" s="28"/>
    </row>
    <row r="33" spans="1:6" s="21" customFormat="1" ht="15" customHeight="1" x14ac:dyDescent="0.25">
      <c r="A33" s="84"/>
      <c r="B33" s="85"/>
      <c r="C33" s="85"/>
      <c r="D33" s="77" t="s">
        <v>53</v>
      </c>
      <c r="E33" s="86">
        <f>E34</f>
        <v>4067.7966101694919</v>
      </c>
      <c r="F33" s="78">
        <f>E33/$E$6</f>
        <v>8.0000000000000002E-3</v>
      </c>
    </row>
    <row r="34" spans="1:6" ht="15" hidden="1" customHeight="1" outlineLevel="1" x14ac:dyDescent="0.25">
      <c r="D34" s="35" t="s">
        <v>52</v>
      </c>
      <c r="E34" s="87">
        <f>'תזרים מזומנים'!O35/(1+'תזרים מזומנים'!$C$80)</f>
        <v>4067.7966101694919</v>
      </c>
      <c r="F34" s="76">
        <f t="shared" ref="F34" si="2">E34/$E$6</f>
        <v>8.0000000000000002E-3</v>
      </c>
    </row>
    <row r="35" spans="1:6" s="21" customFormat="1" ht="15" customHeight="1" collapsed="1" x14ac:dyDescent="0.25">
      <c r="A35" s="84"/>
      <c r="B35" s="85"/>
      <c r="C35" s="85"/>
      <c r="D35" s="35"/>
      <c r="E35" s="85"/>
      <c r="F35" s="85"/>
    </row>
    <row r="36" spans="1:6" ht="15" customHeight="1" x14ac:dyDescent="0.25">
      <c r="D36" s="77" t="s">
        <v>59</v>
      </c>
      <c r="E36" s="86">
        <f>SUM(E37:E43)</f>
        <v>9830.5084745762724</v>
      </c>
      <c r="F36" s="78">
        <f>E36/$E$6</f>
        <v>1.9333333333333334E-2</v>
      </c>
    </row>
    <row r="37" spans="1:6" ht="15" hidden="1" customHeight="1" outlineLevel="1" x14ac:dyDescent="0.25">
      <c r="D37" s="35" t="str">
        <f>'תזרים מזומנים'!B39</f>
        <v>מחשב / סלולר /שרת 1</v>
      </c>
      <c r="E37" s="87">
        <f>'תזרים מזומנים'!O39/(1+'תזרים מזומנים'!$C$80)/'תזרים מזומנים'!$C$82</f>
        <v>593.22033898305085</v>
      </c>
      <c r="F37" s="76">
        <f t="shared" ref="F37:F43" si="3">E37/$E$6</f>
        <v>1.1666666666666665E-3</v>
      </c>
    </row>
    <row r="38" spans="1:6" ht="15" hidden="1" customHeight="1" outlineLevel="1" x14ac:dyDescent="0.25">
      <c r="D38" s="35" t="str">
        <f>'תזרים מזומנים'!B40</f>
        <v>מחשב / סלולר /שרת 2</v>
      </c>
      <c r="E38" s="87">
        <f>'תזרים מזומנים'!O40/(1+'תזרים מזומנים'!$C$80)/'תזרים מזומנים'!$C$82</f>
        <v>762.71186440677968</v>
      </c>
      <c r="F38" s="76">
        <f t="shared" si="3"/>
        <v>1.5E-3</v>
      </c>
    </row>
    <row r="39" spans="1:6" ht="15" hidden="1" customHeight="1" outlineLevel="1" x14ac:dyDescent="0.25">
      <c r="D39" s="35" t="str">
        <f>'תזרים מזומנים'!B41</f>
        <v>מחשב / סלולר /שרת 3</v>
      </c>
      <c r="E39" s="87">
        <f>'תזרים מזומנים'!O41/(1+'תזרים מזומנים'!$C$80)/'תזרים מזומנים'!$C$82</f>
        <v>847.45762711864404</v>
      </c>
      <c r="F39" s="76">
        <f t="shared" si="3"/>
        <v>1.6666666666666666E-3</v>
      </c>
    </row>
    <row r="40" spans="1:6" ht="15" hidden="1" customHeight="1" outlineLevel="1" x14ac:dyDescent="0.25">
      <c r="D40" s="35" t="str">
        <f>'תזרים מזומנים'!B42</f>
        <v>ציוד</v>
      </c>
      <c r="E40" s="87">
        <f>'תזרים מזומנים'!O42/(1+'תזרים מזומנים'!$C$80)/'תזרים מזומנים'!$C$82</f>
        <v>3389.8305084745762</v>
      </c>
      <c r="F40" s="76">
        <f t="shared" si="3"/>
        <v>6.6666666666666662E-3</v>
      </c>
    </row>
    <row r="41" spans="1:6" ht="15" hidden="1" customHeight="1" outlineLevel="1" x14ac:dyDescent="0.25">
      <c r="D41" s="35" t="str">
        <f>'תזרים מזומנים'!B43</f>
        <v>ריהוט</v>
      </c>
      <c r="E41" s="87">
        <f>'תזרים מזומנים'!O43/(1+'תזרים מזומנים'!$C$80)/'תזרים מזומנים'!$C$82</f>
        <v>847.45762711864404</v>
      </c>
      <c r="F41" s="76">
        <f t="shared" si="3"/>
        <v>1.6666666666666666E-3</v>
      </c>
    </row>
    <row r="42" spans="1:6" ht="15" hidden="1" customHeight="1" outlineLevel="1" x14ac:dyDescent="0.25">
      <c r="D42" s="35" t="str">
        <f>'תזרים מזומנים'!B44</f>
        <v>שיפורים במושכר / בעסק</v>
      </c>
      <c r="E42" s="87">
        <f>'תזרים מזומנים'!O44/(1+'תזרים מזומנים'!$C$80)/'תזרים מזומנים'!$C$82</f>
        <v>3389.8305084745762</v>
      </c>
      <c r="F42" s="76">
        <f t="shared" si="3"/>
        <v>6.6666666666666662E-3</v>
      </c>
    </row>
    <row r="43" spans="1:6" hidden="1" outlineLevel="1" x14ac:dyDescent="0.25">
      <c r="D43" s="35" t="str">
        <f>'תזרים מזומנים'!B45</f>
        <v>השקעוות נוספות בעסק</v>
      </c>
      <c r="E43" s="87">
        <f>'תזרים מזומנים'!O45/(1+'תזרים מזומנים'!$C$80)/'תזרים מזומנים'!$C$82</f>
        <v>0</v>
      </c>
      <c r="F43" s="76">
        <f t="shared" si="3"/>
        <v>0</v>
      </c>
    </row>
    <row r="44" spans="1:6" collapsed="1" x14ac:dyDescent="0.25">
      <c r="D44" s="27"/>
    </row>
    <row r="45" spans="1:6" x14ac:dyDescent="0.25">
      <c r="D45" s="77" t="s">
        <v>41</v>
      </c>
      <c r="E45" s="86">
        <f>E6-E8-E10-E25-E33-E36</f>
        <v>67966.101694915254</v>
      </c>
      <c r="F45" s="78">
        <f>E45/$E$6</f>
        <v>0.13366666666666666</v>
      </c>
    </row>
    <row r="54" spans="4:4" x14ac:dyDescent="0.25">
      <c r="D54" s="89" t="s">
        <v>66</v>
      </c>
    </row>
  </sheetData>
  <sheetProtection algorithmName="SHA-512" hashValue="lx4+UheeHnesdrwRG0iNhJ4wlYCdr1earLt35GE79GqUkkRWSsjp6PatPTlNV/lZ71fd4z8lYNtmC+T2dzpyKw==" saltValue="7A0vTh1rZVTikxacb4JTag==" spinCount="100000" sheet="1" formatRows="0"/>
  <mergeCells count="1">
    <mergeCell ref="E3:F3"/>
  </mergeCells>
  <pageMargins left="0.7" right="0.7" top="0.75" bottom="0.75" header="0.3" footer="0.3"/>
  <pageSetup paperSize="9" orientation="portrait" r:id="rId1"/>
  <ignoredErrors>
    <ignoredError sqref="E6:E35 E36 E44:E4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10CC-7203-4D7F-9109-1771F906B523}">
  <sheetPr codeName="Sheet8">
    <tabColor theme="1" tint="0.499984740745262"/>
  </sheetPr>
  <dimension ref="B1:O116"/>
  <sheetViews>
    <sheetView showGridLines="0" showRowColHeaders="0" rightToLeft="1" workbookViewId="0">
      <selection activeCell="F10" sqref="F10"/>
    </sheetView>
  </sheetViews>
  <sheetFormatPr defaultRowHeight="14.25" outlineLevelRow="1" x14ac:dyDescent="0.2"/>
  <cols>
    <col min="1" max="1" width="23.375" customWidth="1"/>
    <col min="2" max="2" width="14.5" customWidth="1"/>
    <col min="3" max="3" width="10.125" style="3" customWidth="1"/>
    <col min="4" max="4" width="4.875" customWidth="1"/>
    <col min="5" max="5" width="11" customWidth="1"/>
    <col min="6" max="6" width="21.125" customWidth="1"/>
    <col min="7" max="7" width="3.5" customWidth="1"/>
    <col min="8" max="8" width="9.875" customWidth="1"/>
    <col min="9" max="9" width="13.125" customWidth="1"/>
    <col min="13" max="13" width="17.875" customWidth="1"/>
  </cols>
  <sheetData>
    <row r="1" spans="2:15" ht="24.75" customHeight="1" x14ac:dyDescent="0.2">
      <c r="D1" s="3"/>
    </row>
    <row r="2" spans="2:15" ht="27" customHeight="1" x14ac:dyDescent="0.2">
      <c r="C2" s="99" t="s"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x14ac:dyDescent="0.2">
      <c r="C3"/>
    </row>
    <row r="4" spans="2:15" s="1" customFormat="1" ht="15" x14ac:dyDescent="0.25">
      <c r="B4"/>
      <c r="C4"/>
      <c r="D4"/>
      <c r="E4"/>
      <c r="F4"/>
      <c r="G4" s="2"/>
      <c r="I4" s="2"/>
    </row>
    <row r="5" spans="2:15" ht="15.75" customHeight="1" x14ac:dyDescent="0.25">
      <c r="C5" s="88" t="s">
        <v>61</v>
      </c>
      <c r="I5" s="101" t="s">
        <v>69</v>
      </c>
      <c r="J5" s="100"/>
      <c r="K5" s="100"/>
      <c r="L5" s="100"/>
    </row>
    <row r="6" spans="2:15" ht="15.75" customHeight="1" x14ac:dyDescent="0.2">
      <c r="C6" s="5"/>
      <c r="I6" s="6"/>
    </row>
    <row r="7" spans="2:15" ht="20.25" customHeight="1" x14ac:dyDescent="0.25">
      <c r="C7" s="90" t="s">
        <v>62</v>
      </c>
      <c r="D7" s="91"/>
      <c r="E7" s="91"/>
      <c r="F7" s="91"/>
      <c r="I7" s="6"/>
    </row>
    <row r="8" spans="2:15" ht="15.75" customHeight="1" x14ac:dyDescent="0.2">
      <c r="C8" s="5"/>
      <c r="I8" s="6"/>
    </row>
    <row r="9" spans="2:15" ht="15.75" customHeight="1" x14ac:dyDescent="0.2">
      <c r="C9" s="93" t="s">
        <v>63</v>
      </c>
      <c r="D9" s="25"/>
      <c r="E9" s="25"/>
      <c r="F9" s="25"/>
      <c r="I9" s="6"/>
    </row>
    <row r="10" spans="2:15" ht="15.75" customHeight="1" x14ac:dyDescent="0.2">
      <c r="C10" s="93" t="s">
        <v>64</v>
      </c>
      <c r="D10" s="25"/>
      <c r="E10" s="25"/>
      <c r="F10" s="25"/>
      <c r="I10" s="6"/>
    </row>
    <row r="11" spans="2:15" ht="15.75" customHeight="1" x14ac:dyDescent="0.2">
      <c r="C11" s="93" t="s">
        <v>65</v>
      </c>
      <c r="D11" s="25"/>
      <c r="E11" s="25"/>
      <c r="F11" s="25"/>
      <c r="I11" s="6"/>
    </row>
    <row r="12" spans="2:15" ht="15.75" customHeight="1" x14ac:dyDescent="0.2">
      <c r="I12" s="6"/>
    </row>
    <row r="13" spans="2:15" ht="15.75" customHeight="1" x14ac:dyDescent="0.25">
      <c r="C13" s="94" t="s">
        <v>67</v>
      </c>
      <c r="I13" s="6"/>
    </row>
    <row r="14" spans="2:15" x14ac:dyDescent="0.2">
      <c r="C14" s="89"/>
      <c r="D14" s="25"/>
      <c r="E14" s="25"/>
      <c r="F14" s="25"/>
      <c r="M14" s="4"/>
      <c r="N14" s="4"/>
      <c r="O14" s="4"/>
    </row>
    <row r="16" spans="2:15" ht="20.25" customHeight="1" x14ac:dyDescent="0.2"/>
    <row r="17" spans="3:5" ht="15" x14ac:dyDescent="0.25">
      <c r="C17" s="95"/>
    </row>
    <row r="19" spans="3:5" ht="21.75" x14ac:dyDescent="0.3">
      <c r="C19" s="5"/>
      <c r="E19" s="92"/>
    </row>
    <row r="23" spans="3:5" x14ac:dyDescent="0.2">
      <c r="C23" s="89" t="s">
        <v>68</v>
      </c>
    </row>
    <row r="24" spans="3:5" x14ac:dyDescent="0.2">
      <c r="C24" s="5"/>
    </row>
    <row r="25" spans="3:5" x14ac:dyDescent="0.2">
      <c r="C25" s="5"/>
    </row>
    <row r="26" spans="3:5" x14ac:dyDescent="0.2">
      <c r="C26" s="5"/>
    </row>
    <row r="28" spans="3:5" x14ac:dyDescent="0.2">
      <c r="C28" s="5"/>
    </row>
    <row r="29" spans="3:5" x14ac:dyDescent="0.2">
      <c r="C29" s="5"/>
    </row>
    <row r="30" spans="3:5" x14ac:dyDescent="0.2">
      <c r="C30" s="5"/>
    </row>
    <row r="41" spans="3:9" x14ac:dyDescent="0.2">
      <c r="C41"/>
      <c r="G41" s="4"/>
      <c r="H41" s="4"/>
      <c r="I41" s="4"/>
    </row>
    <row r="42" spans="3:9" x14ac:dyDescent="0.2">
      <c r="C42"/>
      <c r="G42" s="4"/>
      <c r="H42" s="4"/>
      <c r="I42" s="4"/>
    </row>
    <row r="43" spans="3:9" x14ac:dyDescent="0.2">
      <c r="C43"/>
      <c r="G43" s="4"/>
      <c r="H43" s="4"/>
      <c r="I43" s="4"/>
    </row>
    <row r="44" spans="3:9" x14ac:dyDescent="0.2">
      <c r="C44"/>
      <c r="G44" s="4"/>
      <c r="H44" s="4"/>
      <c r="I44" s="4"/>
    </row>
    <row r="45" spans="3:9" x14ac:dyDescent="0.2">
      <c r="C45"/>
      <c r="G45" s="4"/>
      <c r="H45" s="4"/>
      <c r="I45" s="4"/>
    </row>
    <row r="46" spans="3:9" x14ac:dyDescent="0.2">
      <c r="C46"/>
      <c r="G46" s="4"/>
      <c r="H46" s="4"/>
      <c r="I46" s="4"/>
    </row>
    <row r="47" spans="3:9" x14ac:dyDescent="0.2">
      <c r="C47"/>
      <c r="G47" s="4"/>
      <c r="H47" s="4"/>
      <c r="I47" s="4"/>
    </row>
    <row r="48" spans="3:9" x14ac:dyDescent="0.2">
      <c r="C48"/>
      <c r="G48" s="4"/>
      <c r="H48" s="4"/>
      <c r="I48" s="4"/>
    </row>
    <row r="49" spans="3:9" x14ac:dyDescent="0.2">
      <c r="C49"/>
      <c r="G49" s="4"/>
      <c r="H49" s="4"/>
      <c r="I49" s="4"/>
    </row>
    <row r="50" spans="3:9" x14ac:dyDescent="0.2">
      <c r="C50"/>
      <c r="G50" s="4"/>
      <c r="H50" s="4"/>
      <c r="I50" s="4"/>
    </row>
    <row r="51" spans="3:9" x14ac:dyDescent="0.2">
      <c r="C51"/>
      <c r="G51" s="4"/>
      <c r="H51" s="4"/>
      <c r="I51" s="4"/>
    </row>
    <row r="52" spans="3:9" x14ac:dyDescent="0.2">
      <c r="C52"/>
      <c r="G52" s="4"/>
      <c r="H52" s="4"/>
      <c r="I52" s="4"/>
    </row>
    <row r="53" spans="3:9" x14ac:dyDescent="0.2">
      <c r="C53"/>
      <c r="G53" s="4"/>
      <c r="H53" s="4"/>
      <c r="I53" s="4"/>
    </row>
    <row r="54" spans="3:9" x14ac:dyDescent="0.2">
      <c r="C54"/>
      <c r="G54" s="4"/>
      <c r="H54" s="4"/>
      <c r="I54" s="4"/>
    </row>
    <row r="55" spans="3:9" x14ac:dyDescent="0.2">
      <c r="C55"/>
      <c r="G55" s="4"/>
      <c r="H55" s="4"/>
      <c r="I55" s="4"/>
    </row>
    <row r="56" spans="3:9" x14ac:dyDescent="0.2">
      <c r="C56"/>
      <c r="G56" s="4"/>
      <c r="H56" s="4"/>
      <c r="I56" s="4"/>
    </row>
    <row r="57" spans="3:9" x14ac:dyDescent="0.2">
      <c r="C57"/>
      <c r="G57" s="4"/>
      <c r="H57" s="4"/>
      <c r="I57" s="4"/>
    </row>
    <row r="58" spans="3:9" x14ac:dyDescent="0.2">
      <c r="C58"/>
      <c r="G58" s="4"/>
      <c r="H58" s="4"/>
      <c r="I58" s="4"/>
    </row>
    <row r="59" spans="3:9" x14ac:dyDescent="0.2">
      <c r="C59"/>
      <c r="G59" s="4"/>
      <c r="H59" s="4"/>
      <c r="I59" s="4"/>
    </row>
    <row r="60" spans="3:9" x14ac:dyDescent="0.2">
      <c r="C60"/>
      <c r="G60" s="4"/>
      <c r="H60" s="4"/>
      <c r="I60" s="4"/>
    </row>
    <row r="61" spans="3:9" x14ac:dyDescent="0.2">
      <c r="C61"/>
      <c r="G61" s="4"/>
      <c r="H61" s="4"/>
      <c r="I61" s="4"/>
    </row>
    <row r="62" spans="3:9" x14ac:dyDescent="0.2">
      <c r="C62"/>
      <c r="G62" s="4"/>
      <c r="H62" s="4"/>
      <c r="I62" s="4"/>
    </row>
    <row r="63" spans="3:9" x14ac:dyDescent="0.2">
      <c r="C63"/>
      <c r="G63" s="4"/>
      <c r="H63" s="4"/>
      <c r="I63" s="4"/>
    </row>
    <row r="64" spans="3:9" x14ac:dyDescent="0.2">
      <c r="C64"/>
      <c r="G64" s="4"/>
      <c r="H64" s="4"/>
      <c r="I64" s="4"/>
    </row>
    <row r="65" spans="3:9" x14ac:dyDescent="0.2">
      <c r="C65"/>
      <c r="G65" s="4"/>
      <c r="H65" s="4"/>
      <c r="I65" s="4"/>
    </row>
    <row r="66" spans="3:9" x14ac:dyDescent="0.2">
      <c r="C66"/>
      <c r="G66" s="4"/>
      <c r="H66" s="4"/>
      <c r="I66" s="4"/>
    </row>
    <row r="67" spans="3:9" x14ac:dyDescent="0.2">
      <c r="C67"/>
      <c r="G67" s="4"/>
      <c r="H67" s="4"/>
      <c r="I67" s="4"/>
    </row>
    <row r="68" spans="3:9" x14ac:dyDescent="0.2">
      <c r="C68"/>
      <c r="G68" s="4"/>
      <c r="H68" s="4"/>
      <c r="I68" s="4"/>
    </row>
    <row r="69" spans="3:9" x14ac:dyDescent="0.2">
      <c r="C69"/>
      <c r="G69" s="4"/>
      <c r="H69" s="4"/>
      <c r="I69" s="4"/>
    </row>
    <row r="70" spans="3:9" x14ac:dyDescent="0.2">
      <c r="C70"/>
      <c r="G70" s="4"/>
      <c r="H70" s="4"/>
      <c r="I70" s="4"/>
    </row>
    <row r="71" spans="3:9" x14ac:dyDescent="0.2">
      <c r="C71"/>
      <c r="G71" s="4"/>
      <c r="H71" s="4"/>
      <c r="I71" s="4"/>
    </row>
    <row r="72" spans="3:9" x14ac:dyDescent="0.2">
      <c r="C72"/>
      <c r="G72" s="4"/>
      <c r="H72" s="4"/>
      <c r="I72" s="4"/>
    </row>
    <row r="73" spans="3:9" x14ac:dyDescent="0.2">
      <c r="C73"/>
      <c r="G73" s="4"/>
      <c r="H73" s="4"/>
      <c r="I73" s="4"/>
    </row>
    <row r="74" spans="3:9" x14ac:dyDescent="0.2">
      <c r="C74"/>
      <c r="G74" s="4"/>
      <c r="H74" s="4"/>
      <c r="I74" s="4"/>
    </row>
    <row r="75" spans="3:9" x14ac:dyDescent="0.2">
      <c r="C75"/>
      <c r="G75" s="4"/>
      <c r="H75" s="4"/>
      <c r="I75" s="4"/>
    </row>
    <row r="76" spans="3:9" x14ac:dyDescent="0.2">
      <c r="C76"/>
      <c r="G76" s="4"/>
      <c r="H76" s="4"/>
      <c r="I76" s="4"/>
    </row>
    <row r="77" spans="3:9" x14ac:dyDescent="0.2">
      <c r="C77"/>
      <c r="G77" s="4"/>
      <c r="H77" s="4"/>
      <c r="I77" s="4"/>
    </row>
    <row r="78" spans="3:9" x14ac:dyDescent="0.2">
      <c r="C78"/>
      <c r="G78" s="4"/>
      <c r="H78" s="4"/>
      <c r="I78" s="4"/>
    </row>
    <row r="79" spans="3:9" x14ac:dyDescent="0.2">
      <c r="C79"/>
      <c r="G79" s="4"/>
    </row>
    <row r="80" spans="3:9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outlineLevel="1" x14ac:dyDescent="0.2"/>
  </sheetData>
  <sheetProtection sheet="1" objects="1" scenarios="1"/>
  <mergeCells count="1">
    <mergeCell ref="C2:O2"/>
  </mergeCells>
  <phoneticPr fontId="2" type="noConversion"/>
  <hyperlinks>
    <hyperlink ref="C2:O2" r:id="rId1" display="ExcelWiz" xr:uid="{9CDC28C4-722B-4F83-8FA5-D51907BC375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תזרים מזומנים</vt:lpstr>
      <vt:lpstr>רווח והפסד</vt:lpstr>
      <vt:lpstr>אודות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Farhan</dc:creator>
  <cp:lastModifiedBy>Roy Farhan</cp:lastModifiedBy>
  <cp:lastPrinted>2025-12-05T21:45:24Z</cp:lastPrinted>
  <dcterms:created xsi:type="dcterms:W3CDTF">2025-02-21T15:31:59Z</dcterms:created>
  <dcterms:modified xsi:type="dcterms:W3CDTF">2025-12-19T21:13:17Z</dcterms:modified>
</cp:coreProperties>
</file>